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565" activeTab="0"/>
  </bookViews>
  <sheets>
    <sheet name="Poules" sheetId="1" r:id="rId1"/>
    <sheet name="Lijst" sheetId="2" r:id="rId2"/>
  </sheets>
  <definedNames/>
  <calcPr fullCalcOnLoad="1"/>
</workbook>
</file>

<file path=xl/sharedStrings.xml><?xml version="1.0" encoding="utf-8"?>
<sst xmlns="http://schemas.openxmlformats.org/spreadsheetml/2006/main" count="153" uniqueCount="48">
  <si>
    <t>Moy</t>
  </si>
  <si>
    <t>H.S</t>
  </si>
  <si>
    <t>T.m.</t>
  </si>
  <si>
    <t>1e ronde</t>
  </si>
  <si>
    <t>2e ronde</t>
  </si>
  <si>
    <t>3e ronde</t>
  </si>
  <si>
    <t>Totaal</t>
  </si>
  <si>
    <t>Stand na ronde</t>
  </si>
  <si>
    <t>Pos</t>
  </si>
  <si>
    <t xml:space="preserve">Naam </t>
  </si>
  <si>
    <t>Part</t>
  </si>
  <si>
    <t>Car</t>
  </si>
  <si>
    <t>Pnt</t>
  </si>
  <si>
    <t>Brt</t>
  </si>
  <si>
    <t>HS</t>
  </si>
  <si>
    <t>% car</t>
  </si>
  <si>
    <t>% moy</t>
  </si>
  <si>
    <t>%moy</t>
  </si>
  <si>
    <t>%car</t>
  </si>
  <si>
    <t>Toernooigemiddelde:</t>
  </si>
  <si>
    <t>nu:</t>
  </si>
  <si>
    <t>begin:</t>
  </si>
  <si>
    <t>Bnr</t>
  </si>
  <si>
    <t>Naam</t>
  </si>
  <si>
    <t>Uitslag</t>
  </si>
  <si>
    <r>
      <t xml:space="preserve">Deze lijst mag je </t>
    </r>
    <r>
      <rPr>
        <b/>
        <sz val="11"/>
        <rFont val="Arial"/>
        <family val="2"/>
      </rPr>
      <t>niet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aankomen, die wijzigt zich vanzelf.</t>
    </r>
  </si>
  <si>
    <t>RBC Doetinchem e.o.</t>
  </si>
  <si>
    <t>Gewestelijke finale PK's dagbiljarten libre 3e klasse sz. 2018-2019</t>
  </si>
  <si>
    <t>Gewestelijke finale PK's dagbiljarten libre 4e klasse 2018-2019</t>
  </si>
  <si>
    <t>Gewestelijke finale PK's dagbiljarten libre 45e klasse 2018-2019</t>
  </si>
  <si>
    <t xml:space="preserve"> 3e klasse </t>
  </si>
  <si>
    <t xml:space="preserve">4e klasse </t>
  </si>
  <si>
    <t>5e klasse</t>
  </si>
  <si>
    <t>3e Kl Libre</t>
  </si>
  <si>
    <t>4e Kl Libre</t>
  </si>
  <si>
    <t>5e Kl Libre</t>
  </si>
  <si>
    <t>H. Raggers</t>
  </si>
  <si>
    <t>H. Scheerder</t>
  </si>
  <si>
    <t>U. van Dijk</t>
  </si>
  <si>
    <t>A. Boks</t>
  </si>
  <si>
    <t>J. Reinders</t>
  </si>
  <si>
    <t>G. Nijenhuis</t>
  </si>
  <si>
    <t>D. Bomhof</t>
  </si>
  <si>
    <t>B. Haveman</t>
  </si>
  <si>
    <t>J. Meems</t>
  </si>
  <si>
    <t>W. Raasing</t>
  </si>
  <si>
    <t>E. Holthausen</t>
  </si>
  <si>
    <t>C. Breuker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</si>
</sst>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dd/mm/yy"/>
    <numFmt numFmtId="200" formatCode="0;0;"/>
    <numFmt numFmtId="201" formatCode="d\ mmmm\ yyyy"/>
    <numFmt numFmtId="202" formatCode="_-[$€-2]\ * #,##0.00_-;_-[$€-2]\ * #,##0.00\-;_-[$€-2]\ * &quot;-&quot;??_-;_-@_-"/>
    <numFmt numFmtId="203" formatCode="[$€-2]\ #,##0.00_-;[$€-2]\ #,##0.00\-"/>
    <numFmt numFmtId="204" formatCode="dd/mmm/yy"/>
    <numFmt numFmtId="205" formatCode="&quot;fl&quot;\ #,##0.00_-"/>
    <numFmt numFmtId="206" formatCode="0.000"/>
    <numFmt numFmtId="207" formatCode="0.0"/>
    <numFmt numFmtId="208" formatCode="h:mm;@"/>
    <numFmt numFmtId="209" formatCode="0.0000"/>
    <numFmt numFmtId="210" formatCode="00.00.00.000"/>
    <numFmt numFmtId="211" formatCode="0.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" fontId="0" fillId="3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15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8" xfId="0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10" borderId="18" xfId="0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21" xfId="0" applyBorder="1" applyAlignment="1">
      <alignment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27" fillId="24" borderId="22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vertical="center"/>
    </xf>
    <xf numFmtId="0" fontId="34" fillId="26" borderId="23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left" vertical="center" wrapText="1"/>
    </xf>
    <xf numFmtId="206" fontId="34" fillId="26" borderId="2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27" borderId="22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34" fillId="26" borderId="26" xfId="0" applyFont="1" applyFill="1" applyBorder="1" applyAlignment="1">
      <alignment horizontal="center" vertical="center" wrapText="1"/>
    </xf>
    <xf numFmtId="0" fontId="29" fillId="28" borderId="23" xfId="0" applyFont="1" applyFill="1" applyBorder="1" applyAlignment="1">
      <alignment horizontal="center" vertical="center"/>
    </xf>
    <xf numFmtId="0" fontId="29" fillId="28" borderId="24" xfId="0" applyFont="1" applyFill="1" applyBorder="1" applyAlignment="1">
      <alignment horizontal="center" vertical="center"/>
    </xf>
    <xf numFmtId="1" fontId="30" fillId="29" borderId="26" xfId="0" applyNumberFormat="1" applyFont="1" applyFill="1" applyBorder="1" applyAlignment="1" applyProtection="1">
      <alignment horizontal="center" vertical="center"/>
      <protection locked="0"/>
    </xf>
    <xf numFmtId="0" fontId="34" fillId="28" borderId="23" xfId="0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center" vertical="center"/>
    </xf>
    <xf numFmtId="206" fontId="26" fillId="0" borderId="27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/>
    </xf>
    <xf numFmtId="1" fontId="26" fillId="4" borderId="20" xfId="0" applyNumberFormat="1" applyFont="1" applyFill="1" applyBorder="1" applyAlignment="1">
      <alignment horizontal="center" vertical="center"/>
    </xf>
    <xf numFmtId="1" fontId="29" fillId="28" borderId="13" xfId="0" applyNumberFormat="1" applyFont="1" applyFill="1" applyBorder="1" applyAlignment="1">
      <alignment horizontal="center" vertical="center"/>
    </xf>
    <xf numFmtId="0" fontId="34" fillId="26" borderId="28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left" vertical="center" wrapText="1"/>
    </xf>
    <xf numFmtId="206" fontId="34" fillId="26" borderId="27" xfId="0" applyNumberFormat="1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/>
    </xf>
    <xf numFmtId="0" fontId="29" fillId="28" borderId="27" xfId="0" applyFont="1" applyFill="1" applyBorder="1" applyAlignment="1">
      <alignment horizontal="center" vertical="center"/>
    </xf>
    <xf numFmtId="1" fontId="30" fillId="29" borderId="29" xfId="0" applyNumberFormat="1" applyFont="1" applyFill="1" applyBorder="1" applyAlignment="1" applyProtection="1">
      <alignment horizontal="center" vertical="center"/>
      <protection locked="0"/>
    </xf>
    <xf numFmtId="0" fontId="34" fillId="28" borderId="28" xfId="0" applyFont="1" applyFill="1" applyBorder="1" applyAlignment="1">
      <alignment horizontal="center" vertical="center" wrapText="1"/>
    </xf>
    <xf numFmtId="0" fontId="29" fillId="28" borderId="30" xfId="0" applyFont="1" applyFill="1" applyBorder="1" applyAlignment="1">
      <alignment horizontal="center" vertical="center"/>
    </xf>
    <xf numFmtId="1" fontId="29" fillId="28" borderId="20" xfId="0" applyNumberFormat="1" applyFont="1" applyFill="1" applyBorder="1" applyAlignment="1">
      <alignment horizontal="center" vertical="center"/>
    </xf>
    <xf numFmtId="0" fontId="30" fillId="28" borderId="23" xfId="0" applyFont="1" applyFill="1" applyBorder="1" applyAlignment="1">
      <alignment horizontal="center" vertical="center"/>
    </xf>
    <xf numFmtId="0" fontId="30" fillId="28" borderId="24" xfId="0" applyFont="1" applyFill="1" applyBorder="1" applyAlignment="1">
      <alignment horizontal="center" vertical="center"/>
    </xf>
    <xf numFmtId="0" fontId="35" fillId="28" borderId="23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11" borderId="17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0" fontId="27" fillId="30" borderId="20" xfId="0" applyFont="1" applyFill="1" applyBorder="1" applyAlignment="1">
      <alignment horizontal="center" vertical="center"/>
    </xf>
    <xf numFmtId="0" fontId="27" fillId="30" borderId="14" xfId="0" applyFont="1" applyFill="1" applyBorder="1" applyAlignment="1">
      <alignment horizontal="center" vertical="center"/>
    </xf>
    <xf numFmtId="0" fontId="27" fillId="30" borderId="21" xfId="0" applyFont="1" applyFill="1" applyBorder="1" applyAlignment="1">
      <alignment horizontal="center" vertical="center"/>
    </xf>
    <xf numFmtId="0" fontId="26" fillId="19" borderId="31" xfId="0" applyFont="1" applyFill="1" applyBorder="1" applyAlignment="1">
      <alignment horizontal="center"/>
    </xf>
    <xf numFmtId="0" fontId="26" fillId="19" borderId="32" xfId="0" applyFont="1" applyFill="1" applyBorder="1" applyAlignment="1">
      <alignment horizontal="center"/>
    </xf>
    <xf numFmtId="0" fontId="26" fillId="15" borderId="17" xfId="0" applyFont="1" applyFill="1" applyBorder="1" applyAlignment="1">
      <alignment horizontal="center"/>
    </xf>
    <xf numFmtId="0" fontId="26" fillId="15" borderId="18" xfId="0" applyFont="1" applyFill="1" applyBorder="1" applyAlignment="1">
      <alignment horizontal="center"/>
    </xf>
    <xf numFmtId="0" fontId="26" fillId="15" borderId="19" xfId="0" applyFont="1" applyFill="1" applyBorder="1" applyAlignment="1">
      <alignment horizontal="center"/>
    </xf>
    <xf numFmtId="0" fontId="31" fillId="28" borderId="14" xfId="56" applyFont="1" applyFill="1" applyBorder="1" applyAlignment="1">
      <alignment horizontal="center"/>
    </xf>
    <xf numFmtId="0" fontId="28" fillId="28" borderId="18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/>
    </xf>
    <xf numFmtId="0" fontId="26" fillId="15" borderId="15" xfId="0" applyFont="1" applyFill="1" applyBorder="1" applyAlignment="1">
      <alignment horizontal="center"/>
    </xf>
    <xf numFmtId="0" fontId="26" fillId="11" borderId="12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6" fillId="11" borderId="15" xfId="0" applyFont="1" applyFill="1" applyBorder="1" applyAlignment="1">
      <alignment horizontal="center"/>
    </xf>
    <xf numFmtId="0" fontId="25" fillId="7" borderId="20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68" zoomScaleNormal="68" zoomScalePageLayoutView="0" workbookViewId="0" topLeftCell="A1">
      <selection activeCell="B11" sqref="B11"/>
    </sheetView>
  </sheetViews>
  <sheetFormatPr defaultColWidth="9.140625" defaultRowHeight="12.75"/>
  <cols>
    <col min="1" max="1" width="10.7109375" style="4" bestFit="1" customWidth="1"/>
    <col min="2" max="2" width="26.57421875" style="3" customWidth="1"/>
    <col min="3" max="3" width="8.28125" style="4" bestFit="1" customWidth="1"/>
    <col min="4" max="5" width="6.00390625" style="4" bestFit="1" customWidth="1"/>
    <col min="6" max="6" width="5.28125" style="4" bestFit="1" customWidth="1"/>
    <col min="7" max="8" width="5.7109375" style="4" bestFit="1" customWidth="1"/>
    <col min="9" max="9" width="6.00390625" style="3" bestFit="1" customWidth="1"/>
    <col min="10" max="10" width="5.28125" style="3" bestFit="1" customWidth="1"/>
    <col min="11" max="12" width="5.7109375" style="3" bestFit="1" customWidth="1"/>
    <col min="13" max="13" width="6.00390625" style="3" bestFit="1" customWidth="1"/>
    <col min="14" max="14" width="5.28125" style="3" bestFit="1" customWidth="1"/>
    <col min="15" max="15" width="4.28125" style="3" customWidth="1"/>
    <col min="16" max="16" width="5.7109375" style="3" bestFit="1" customWidth="1"/>
    <col min="17" max="17" width="5.57421875" style="5" customWidth="1"/>
    <col min="18" max="18" width="5.7109375" style="3" bestFit="1" customWidth="1"/>
    <col min="19" max="19" width="5.28125" style="3" bestFit="1" customWidth="1"/>
    <col min="20" max="20" width="5.7109375" style="3" bestFit="1" customWidth="1"/>
    <col min="21" max="23" width="8.28125" style="3" bestFit="1" customWidth="1"/>
    <col min="24" max="24" width="5.7109375" style="3" bestFit="1" customWidth="1"/>
    <col min="25" max="25" width="5.421875" style="3" customWidth="1"/>
    <col min="26" max="16384" width="9.140625" style="3" customWidth="1"/>
  </cols>
  <sheetData>
    <row r="1" spans="1:26" ht="32.25" customHeight="1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  <c r="Z1" s="44"/>
    </row>
    <row r="2" spans="1:26" ht="19.5" customHeight="1" thickBot="1">
      <c r="A2" s="108" t="s">
        <v>30</v>
      </c>
      <c r="B2" s="109"/>
      <c r="C2" s="109"/>
      <c r="D2" s="110"/>
      <c r="E2" s="86" t="s">
        <v>3</v>
      </c>
      <c r="F2" s="87"/>
      <c r="G2" s="87"/>
      <c r="H2" s="88"/>
      <c r="I2" s="114" t="s">
        <v>4</v>
      </c>
      <c r="J2" s="115"/>
      <c r="K2" s="115"/>
      <c r="L2" s="116"/>
      <c r="M2" s="111" t="s">
        <v>5</v>
      </c>
      <c r="N2" s="112"/>
      <c r="O2" s="112"/>
      <c r="P2" s="113"/>
      <c r="Q2" s="95" t="s">
        <v>6</v>
      </c>
      <c r="R2" s="96"/>
      <c r="S2" s="96"/>
      <c r="T2" s="96"/>
      <c r="U2" s="96"/>
      <c r="V2" s="96"/>
      <c r="W2" s="96"/>
      <c r="X2" s="96"/>
      <c r="Y2" s="96"/>
      <c r="Z2" s="44"/>
    </row>
    <row r="3" spans="1:26" ht="19.5" customHeight="1" thickBot="1">
      <c r="A3" s="54" t="s">
        <v>22</v>
      </c>
      <c r="B3" s="55" t="s">
        <v>23</v>
      </c>
      <c r="C3" s="54" t="s">
        <v>0</v>
      </c>
      <c r="D3" s="54" t="s">
        <v>2</v>
      </c>
      <c r="E3" s="60" t="s">
        <v>11</v>
      </c>
      <c r="F3" s="60" t="s">
        <v>13</v>
      </c>
      <c r="G3" s="60" t="s">
        <v>1</v>
      </c>
      <c r="H3" s="60" t="s">
        <v>12</v>
      </c>
      <c r="I3" s="60" t="s">
        <v>11</v>
      </c>
      <c r="J3" s="60" t="s">
        <v>13</v>
      </c>
      <c r="K3" s="60" t="s">
        <v>1</v>
      </c>
      <c r="L3" s="60" t="s">
        <v>12</v>
      </c>
      <c r="M3" s="60" t="s">
        <v>11</v>
      </c>
      <c r="N3" s="60" t="s">
        <v>13</v>
      </c>
      <c r="O3" s="60" t="s">
        <v>1</v>
      </c>
      <c r="P3" s="60" t="s">
        <v>12</v>
      </c>
      <c r="Q3" s="60" t="s">
        <v>10</v>
      </c>
      <c r="R3" s="60" t="s">
        <v>11</v>
      </c>
      <c r="S3" s="60" t="s">
        <v>13</v>
      </c>
      <c r="T3" s="60" t="s">
        <v>1</v>
      </c>
      <c r="U3" s="60" t="s">
        <v>0</v>
      </c>
      <c r="V3" s="60" t="s">
        <v>18</v>
      </c>
      <c r="W3" s="60" t="s">
        <v>17</v>
      </c>
      <c r="X3" s="60" t="s">
        <v>12</v>
      </c>
      <c r="Y3" s="61" t="s">
        <v>24</v>
      </c>
      <c r="Z3" s="44"/>
    </row>
    <row r="4" spans="1:26" ht="24.75" customHeight="1">
      <c r="A4" s="56">
        <v>223370</v>
      </c>
      <c r="B4" s="57" t="s">
        <v>37</v>
      </c>
      <c r="C4" s="58">
        <v>2.227</v>
      </c>
      <c r="D4" s="62">
        <v>70</v>
      </c>
      <c r="E4" s="63">
        <v>70</v>
      </c>
      <c r="F4" s="64">
        <v>40</v>
      </c>
      <c r="G4" s="64">
        <v>5</v>
      </c>
      <c r="H4" s="65">
        <v>2</v>
      </c>
      <c r="I4" s="66">
        <v>70</v>
      </c>
      <c r="J4" s="64">
        <v>24</v>
      </c>
      <c r="K4" s="64">
        <v>9</v>
      </c>
      <c r="L4" s="65">
        <f>IF(I4=D4,2,0)</f>
        <v>2</v>
      </c>
      <c r="M4" s="63">
        <v>70</v>
      </c>
      <c r="N4" s="64">
        <v>32</v>
      </c>
      <c r="O4" s="64">
        <v>5</v>
      </c>
      <c r="P4" s="65">
        <f>IF(M4=D4,2,0)</f>
        <v>2</v>
      </c>
      <c r="Q4" s="67">
        <f>COUNTA(E4,I4,M4)</f>
        <v>3</v>
      </c>
      <c r="R4" s="68">
        <f aca="true" t="shared" si="0" ref="R4:S7">SUM(E4,I4,M4)</f>
        <v>210</v>
      </c>
      <c r="S4" s="68">
        <f t="shared" si="0"/>
        <v>96</v>
      </c>
      <c r="T4" s="68">
        <f>MAX(G4,K4,O4)</f>
        <v>9</v>
      </c>
      <c r="U4" s="69">
        <f>IF(S4&gt;0,R4/S4,0)</f>
        <v>2.1875</v>
      </c>
      <c r="V4" s="70">
        <f>IF(Q4&gt;0,IF(D4&gt;0,R4/D4,0)*100/Q4,0)</f>
        <v>100</v>
      </c>
      <c r="W4" s="70">
        <f>IF(C4&gt;0,U4/C4,0)*100</f>
        <v>98.22631342613381</v>
      </c>
      <c r="X4" s="71">
        <f>SUM(H4,L4,P4)</f>
        <v>6</v>
      </c>
      <c r="Y4" s="72">
        <v>1</v>
      </c>
      <c r="Z4" s="44"/>
    </row>
    <row r="5" spans="1:29" ht="24.75" customHeight="1">
      <c r="A5" s="73">
        <v>139173</v>
      </c>
      <c r="B5" s="74" t="s">
        <v>39</v>
      </c>
      <c r="C5" s="75">
        <v>2.63</v>
      </c>
      <c r="D5" s="76">
        <v>80</v>
      </c>
      <c r="E5" s="77">
        <v>73</v>
      </c>
      <c r="F5" s="78">
        <v>40</v>
      </c>
      <c r="G5" s="78">
        <v>15</v>
      </c>
      <c r="H5" s="79">
        <v>0</v>
      </c>
      <c r="I5" s="80">
        <v>80</v>
      </c>
      <c r="J5" s="78">
        <v>26</v>
      </c>
      <c r="K5" s="78">
        <v>12</v>
      </c>
      <c r="L5" s="79">
        <f>IF(I5=D5,2,0)</f>
        <v>2</v>
      </c>
      <c r="M5" s="77">
        <v>78</v>
      </c>
      <c r="N5" s="81">
        <v>25</v>
      </c>
      <c r="O5" s="78">
        <v>10</v>
      </c>
      <c r="P5" s="79">
        <f>IF(M5=D5,2,0)</f>
        <v>0</v>
      </c>
      <c r="Q5" s="67">
        <f>COUNTA(E5,I5,M5)</f>
        <v>3</v>
      </c>
      <c r="R5" s="68">
        <f t="shared" si="0"/>
        <v>231</v>
      </c>
      <c r="S5" s="68">
        <f t="shared" si="0"/>
        <v>91</v>
      </c>
      <c r="T5" s="68">
        <f>MAX(G5,K5,O5)</f>
        <v>15</v>
      </c>
      <c r="U5" s="69">
        <f>IF(S5&gt;0,R5/S5,0)</f>
        <v>2.5384615384615383</v>
      </c>
      <c r="V5" s="70">
        <f>IF(Q5&gt;0,IF(D5&gt;0,R5/D5,0)*100/Q5,0)</f>
        <v>96.25</v>
      </c>
      <c r="W5" s="70">
        <f>IF(C5&gt;0,U5/C5,0)*100</f>
        <v>96.51945013161743</v>
      </c>
      <c r="X5" s="71">
        <v>2</v>
      </c>
      <c r="Y5" s="82">
        <v>2</v>
      </c>
      <c r="Z5" s="44"/>
      <c r="AC5" s="53"/>
    </row>
    <row r="6" spans="1:26" ht="24.75" customHeight="1">
      <c r="A6" s="73">
        <v>240985</v>
      </c>
      <c r="B6" s="74" t="s">
        <v>36</v>
      </c>
      <c r="C6" s="75">
        <v>2.393</v>
      </c>
      <c r="D6" s="76">
        <v>70</v>
      </c>
      <c r="E6" s="77">
        <v>70</v>
      </c>
      <c r="F6" s="78">
        <v>30</v>
      </c>
      <c r="G6" s="78">
        <v>7</v>
      </c>
      <c r="H6" s="79">
        <v>2</v>
      </c>
      <c r="I6" s="80">
        <v>48</v>
      </c>
      <c r="J6" s="78">
        <v>26</v>
      </c>
      <c r="K6" s="78">
        <v>6</v>
      </c>
      <c r="L6" s="79">
        <v>0</v>
      </c>
      <c r="M6" s="77">
        <v>57</v>
      </c>
      <c r="N6" s="81">
        <v>32</v>
      </c>
      <c r="O6" s="78">
        <v>10</v>
      </c>
      <c r="P6" s="79">
        <f>IF(M6=D6,2,0)</f>
        <v>0</v>
      </c>
      <c r="Q6" s="67">
        <f>COUNTA(E6,I6,M6)</f>
        <v>3</v>
      </c>
      <c r="R6" s="68">
        <f t="shared" si="0"/>
        <v>175</v>
      </c>
      <c r="S6" s="68">
        <f t="shared" si="0"/>
        <v>88</v>
      </c>
      <c r="T6" s="68">
        <f>MAX(G6,K6,O6)</f>
        <v>10</v>
      </c>
      <c r="U6" s="69">
        <f>IF(S6&gt;0,R6/S6,0)</f>
        <v>1.9886363636363635</v>
      </c>
      <c r="V6" s="70">
        <f>IF(Q6&gt;0,IF(D6&gt;0,R6/D6,0)*100/Q6,0)</f>
        <v>83.33333333333333</v>
      </c>
      <c r="W6" s="70">
        <f>IF(C6&gt;0,U6/C6,0)*100</f>
        <v>83.10222998898303</v>
      </c>
      <c r="X6" s="71">
        <v>2</v>
      </c>
      <c r="Y6" s="82">
        <v>3</v>
      </c>
      <c r="Z6" s="44"/>
    </row>
    <row r="7" spans="1:26" ht="24.75" customHeight="1">
      <c r="A7" s="73">
        <v>210750</v>
      </c>
      <c r="B7" s="74" t="s">
        <v>38</v>
      </c>
      <c r="C7" s="75">
        <v>2.378</v>
      </c>
      <c r="D7" s="76">
        <v>70</v>
      </c>
      <c r="E7" s="77">
        <v>40</v>
      </c>
      <c r="F7" s="78">
        <v>30</v>
      </c>
      <c r="G7" s="78">
        <v>6</v>
      </c>
      <c r="H7" s="79">
        <v>0</v>
      </c>
      <c r="I7" s="80">
        <v>27</v>
      </c>
      <c r="J7" s="78">
        <v>24</v>
      </c>
      <c r="K7" s="78">
        <v>6</v>
      </c>
      <c r="L7" s="79">
        <f>IF(I7=D7,2,0)</f>
        <v>0</v>
      </c>
      <c r="M7" s="77">
        <v>70</v>
      </c>
      <c r="N7" s="81">
        <v>25</v>
      </c>
      <c r="O7" s="78">
        <v>13</v>
      </c>
      <c r="P7" s="79">
        <f>IF(M7=D7,2,0)</f>
        <v>2</v>
      </c>
      <c r="Q7" s="67">
        <f>COUNTA(E7,I7,M7)</f>
        <v>3</v>
      </c>
      <c r="R7" s="68">
        <f t="shared" si="0"/>
        <v>137</v>
      </c>
      <c r="S7" s="68">
        <f t="shared" si="0"/>
        <v>79</v>
      </c>
      <c r="T7" s="68">
        <f>MAX(G7,K7,O7)</f>
        <v>13</v>
      </c>
      <c r="U7" s="69">
        <f>IF(S7&gt;0,R7/S7,0)</f>
        <v>1.7341772151898733</v>
      </c>
      <c r="V7" s="70">
        <f>IF(Q7&gt;0,IF(D7&gt;0,R7/D7,0)*100/Q7,0)</f>
        <v>65.23809523809523</v>
      </c>
      <c r="W7" s="70">
        <f>IF(C7&gt;0,U7/C7,0)*100</f>
        <v>72.9258711181612</v>
      </c>
      <c r="X7" s="71">
        <v>2</v>
      </c>
      <c r="Y7" s="82">
        <v>4</v>
      </c>
      <c r="Z7" s="44"/>
    </row>
    <row r="8" spans="1:29" ht="28.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AB8" s="52"/>
      <c r="AC8" s="52"/>
    </row>
    <row r="9" spans="1:26" ht="26.25" customHeight="1">
      <c r="A9" s="92" t="s">
        <v>28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  <c r="Z9" s="44"/>
    </row>
    <row r="10" spans="1:26" ht="19.5" customHeight="1" thickBot="1">
      <c r="A10" s="105" t="s">
        <v>31</v>
      </c>
      <c r="B10" s="106"/>
      <c r="C10" s="106"/>
      <c r="D10" s="107"/>
      <c r="E10" s="102" t="s">
        <v>3</v>
      </c>
      <c r="F10" s="103"/>
      <c r="G10" s="103"/>
      <c r="H10" s="104"/>
      <c r="I10" s="89" t="s">
        <v>4</v>
      </c>
      <c r="J10" s="90"/>
      <c r="K10" s="90"/>
      <c r="L10" s="91"/>
      <c r="M10" s="97" t="s">
        <v>5</v>
      </c>
      <c r="N10" s="98"/>
      <c r="O10" s="98"/>
      <c r="P10" s="99"/>
      <c r="Q10" s="95" t="s">
        <v>6</v>
      </c>
      <c r="R10" s="96"/>
      <c r="S10" s="96"/>
      <c r="T10" s="96"/>
      <c r="U10" s="96"/>
      <c r="V10" s="96"/>
      <c r="W10" s="96"/>
      <c r="X10" s="96"/>
      <c r="Y10" s="96"/>
      <c r="Z10" s="44"/>
    </row>
    <row r="11" spans="1:26" ht="19.5" customHeight="1" thickBot="1">
      <c r="A11" s="54" t="s">
        <v>22</v>
      </c>
      <c r="B11" s="55" t="s">
        <v>23</v>
      </c>
      <c r="C11" s="54" t="s">
        <v>0</v>
      </c>
      <c r="D11" s="54" t="s">
        <v>2</v>
      </c>
      <c r="E11" s="60" t="s">
        <v>11</v>
      </c>
      <c r="F11" s="60" t="s">
        <v>13</v>
      </c>
      <c r="G11" s="60" t="s">
        <v>1</v>
      </c>
      <c r="H11" s="60" t="s">
        <v>12</v>
      </c>
      <c r="I11" s="60" t="s">
        <v>11</v>
      </c>
      <c r="J11" s="60" t="s">
        <v>13</v>
      </c>
      <c r="K11" s="60" t="s">
        <v>1</v>
      </c>
      <c r="L11" s="60" t="s">
        <v>12</v>
      </c>
      <c r="M11" s="60" t="s">
        <v>11</v>
      </c>
      <c r="N11" s="60" t="s">
        <v>13</v>
      </c>
      <c r="O11" s="60" t="s">
        <v>1</v>
      </c>
      <c r="P11" s="60" t="s">
        <v>12</v>
      </c>
      <c r="Q11" s="60" t="s">
        <v>10</v>
      </c>
      <c r="R11" s="60" t="s">
        <v>11</v>
      </c>
      <c r="S11" s="60" t="s">
        <v>13</v>
      </c>
      <c r="T11" s="60" t="s">
        <v>1</v>
      </c>
      <c r="U11" s="60" t="s">
        <v>0</v>
      </c>
      <c r="V11" s="60" t="s">
        <v>18</v>
      </c>
      <c r="W11" s="60" t="s">
        <v>17</v>
      </c>
      <c r="X11" s="60" t="s">
        <v>12</v>
      </c>
      <c r="Y11" s="61" t="s">
        <v>24</v>
      </c>
      <c r="Z11" s="44"/>
    </row>
    <row r="12" spans="1:26" ht="24.75" customHeight="1">
      <c r="A12" s="56">
        <v>160097</v>
      </c>
      <c r="B12" s="57" t="s">
        <v>41</v>
      </c>
      <c r="C12" s="58">
        <v>1.646</v>
      </c>
      <c r="D12" s="62">
        <v>55</v>
      </c>
      <c r="E12" s="63">
        <v>46</v>
      </c>
      <c r="F12" s="64">
        <v>29</v>
      </c>
      <c r="G12" s="64">
        <v>9</v>
      </c>
      <c r="H12" s="65">
        <f>IF(E12=D12,2,0)</f>
        <v>0</v>
      </c>
      <c r="I12" s="66">
        <v>55</v>
      </c>
      <c r="J12" s="64">
        <v>31</v>
      </c>
      <c r="K12" s="64">
        <v>7</v>
      </c>
      <c r="L12" s="65">
        <f>IF(I12=D12,2,0)</f>
        <v>2</v>
      </c>
      <c r="M12" s="63">
        <v>55</v>
      </c>
      <c r="N12" s="64">
        <v>24</v>
      </c>
      <c r="O12" s="64">
        <v>9</v>
      </c>
      <c r="P12" s="65">
        <f>IF(M12=D12,2,0)</f>
        <v>2</v>
      </c>
      <c r="Q12" s="67">
        <f>COUNTA(E12,I12,M12)</f>
        <v>3</v>
      </c>
      <c r="R12" s="68">
        <f aca="true" t="shared" si="1" ref="R12:S15">SUM(E12,I12,M12)</f>
        <v>156</v>
      </c>
      <c r="S12" s="68">
        <f t="shared" si="1"/>
        <v>84</v>
      </c>
      <c r="T12" s="68">
        <f>MAX(G12,K12,O12)</f>
        <v>9</v>
      </c>
      <c r="U12" s="69">
        <f>IF(S12&gt;0,R12/S12,0)</f>
        <v>1.8571428571428572</v>
      </c>
      <c r="V12" s="70">
        <f>IF(Q12&gt;0,IF(D12&gt;0,R12/D12,0)*100/Q12,0)</f>
        <v>94.54545454545455</v>
      </c>
      <c r="W12" s="70">
        <f>IF(C12&gt;0,U12/C12,0)*100</f>
        <v>112.82763409130361</v>
      </c>
      <c r="X12" s="71">
        <f>SUM(H12,L12,P12)</f>
        <v>4</v>
      </c>
      <c r="Y12" s="72">
        <v>1</v>
      </c>
      <c r="Z12" s="44"/>
    </row>
    <row r="13" spans="1:26" ht="24.75" customHeight="1">
      <c r="A13" s="56">
        <v>183098</v>
      </c>
      <c r="B13" s="57" t="s">
        <v>42</v>
      </c>
      <c r="C13" s="58">
        <v>1.525</v>
      </c>
      <c r="D13" s="62">
        <v>55</v>
      </c>
      <c r="E13" s="63">
        <v>55</v>
      </c>
      <c r="F13" s="64">
        <v>30</v>
      </c>
      <c r="G13" s="64">
        <v>7</v>
      </c>
      <c r="H13" s="65">
        <f>IF(E13=D13,2,0)</f>
        <v>2</v>
      </c>
      <c r="I13" s="66">
        <v>38</v>
      </c>
      <c r="J13" s="64">
        <v>31</v>
      </c>
      <c r="K13" s="64">
        <v>6</v>
      </c>
      <c r="L13" s="65">
        <f>IF(I13=D13,2,0)</f>
        <v>0</v>
      </c>
      <c r="M13" s="63">
        <v>55</v>
      </c>
      <c r="N13" s="64">
        <v>44</v>
      </c>
      <c r="O13" s="64">
        <v>5</v>
      </c>
      <c r="P13" s="65">
        <f>IF(M13=D13,2,0)</f>
        <v>2</v>
      </c>
      <c r="Q13" s="67">
        <f>COUNTA(E13,I13,M13)</f>
        <v>3</v>
      </c>
      <c r="R13" s="68">
        <f t="shared" si="1"/>
        <v>148</v>
      </c>
      <c r="S13" s="68">
        <f t="shared" si="1"/>
        <v>105</v>
      </c>
      <c r="T13" s="68">
        <f>MAX(G13,K13,O13)</f>
        <v>7</v>
      </c>
      <c r="U13" s="69">
        <f>IF(S13&gt;0,R13/S13,0)</f>
        <v>1.4095238095238096</v>
      </c>
      <c r="V13" s="70">
        <f>IF(Q13&gt;0,IF(D13&gt;0,R13/D13,0)*100/Q13,0)</f>
        <v>89.69696969696969</v>
      </c>
      <c r="W13" s="70">
        <f>IF(C13&gt;0,U13/C13,0)*100</f>
        <v>92.42779078844654</v>
      </c>
      <c r="X13" s="71">
        <f>SUM(H13,L13,P13)</f>
        <v>4</v>
      </c>
      <c r="Y13" s="82">
        <v>2</v>
      </c>
      <c r="Z13" s="44"/>
    </row>
    <row r="14" spans="1:26" ht="24.75" customHeight="1">
      <c r="A14" s="56">
        <v>155401</v>
      </c>
      <c r="B14" s="57" t="s">
        <v>43</v>
      </c>
      <c r="C14" s="58">
        <v>1.676</v>
      </c>
      <c r="D14" s="62">
        <v>55</v>
      </c>
      <c r="E14" s="63">
        <v>55</v>
      </c>
      <c r="F14" s="64">
        <v>29</v>
      </c>
      <c r="G14" s="64">
        <v>10</v>
      </c>
      <c r="H14" s="65">
        <f>IF(E14=D14,2,0)</f>
        <v>2</v>
      </c>
      <c r="I14" s="66">
        <v>18</v>
      </c>
      <c r="J14" s="64">
        <v>30</v>
      </c>
      <c r="K14" s="64">
        <v>6</v>
      </c>
      <c r="L14" s="65">
        <f>IF(I14=D14,2,0)</f>
        <v>0</v>
      </c>
      <c r="M14" s="63">
        <v>54</v>
      </c>
      <c r="N14" s="64">
        <v>44</v>
      </c>
      <c r="O14" s="64">
        <v>7</v>
      </c>
      <c r="P14" s="65">
        <f>IF(M14=D14,2,0)</f>
        <v>0</v>
      </c>
      <c r="Q14" s="67">
        <f>COUNTA(E14,I14,M14)</f>
        <v>3</v>
      </c>
      <c r="R14" s="68">
        <f t="shared" si="1"/>
        <v>127</v>
      </c>
      <c r="S14" s="68">
        <f t="shared" si="1"/>
        <v>103</v>
      </c>
      <c r="T14" s="68">
        <f>MAX(G14,K14,O14)</f>
        <v>10</v>
      </c>
      <c r="U14" s="69">
        <f>IF(S14&gt;0,R14/S14,0)</f>
        <v>1.233009708737864</v>
      </c>
      <c r="V14" s="70">
        <f>IF(Q14&gt;0,IF(D14&gt;0,R14/D14,0)*100/Q14,0)</f>
        <v>76.96969696969697</v>
      </c>
      <c r="W14" s="70">
        <f>IF(C14&gt;0,U14/C14,0)*100</f>
        <v>73.56859837338091</v>
      </c>
      <c r="X14" s="71">
        <f>SUM(H14,L14,P14)</f>
        <v>2</v>
      </c>
      <c r="Y14" s="82">
        <v>3</v>
      </c>
      <c r="Z14" s="44"/>
    </row>
    <row r="15" spans="1:26" ht="24.75" customHeight="1">
      <c r="A15" s="56">
        <v>237586</v>
      </c>
      <c r="B15" s="57" t="s">
        <v>40</v>
      </c>
      <c r="C15" s="58">
        <v>1.8</v>
      </c>
      <c r="D15" s="62">
        <v>60</v>
      </c>
      <c r="E15" s="63">
        <v>45</v>
      </c>
      <c r="F15" s="64">
        <v>30</v>
      </c>
      <c r="G15" s="64">
        <v>7</v>
      </c>
      <c r="H15" s="65">
        <f>IF(E15=D15,2,0)</f>
        <v>0</v>
      </c>
      <c r="I15" s="66">
        <v>60</v>
      </c>
      <c r="J15" s="64">
        <v>30</v>
      </c>
      <c r="K15" s="64">
        <v>9</v>
      </c>
      <c r="L15" s="65">
        <f>IF(I15=D15,2,0)</f>
        <v>2</v>
      </c>
      <c r="M15" s="63">
        <v>22</v>
      </c>
      <c r="N15" s="64">
        <v>24</v>
      </c>
      <c r="O15" s="64">
        <v>3</v>
      </c>
      <c r="P15" s="65">
        <f>IF(M15=D15,2,0)</f>
        <v>0</v>
      </c>
      <c r="Q15" s="67">
        <f>COUNTA(E15,I15,M15)</f>
        <v>3</v>
      </c>
      <c r="R15" s="68">
        <f t="shared" si="1"/>
        <v>127</v>
      </c>
      <c r="S15" s="68">
        <f t="shared" si="1"/>
        <v>84</v>
      </c>
      <c r="T15" s="68">
        <f>MAX(G15,K15,O15)</f>
        <v>9</v>
      </c>
      <c r="U15" s="69">
        <f>IF(S15&gt;0,R15/S15,0)</f>
        <v>1.5119047619047619</v>
      </c>
      <c r="V15" s="70">
        <f>IF(Q15&gt;0,IF(D15&gt;0,R15/D15,0)*100/Q15,0)</f>
        <v>70.55555555555556</v>
      </c>
      <c r="W15" s="70">
        <f>IF(C15&gt;0,U15/C15,0)*100</f>
        <v>83.99470899470899</v>
      </c>
      <c r="X15" s="71">
        <f>SUM(H15,L15,P15)</f>
        <v>2</v>
      </c>
      <c r="Y15" s="82">
        <v>4</v>
      </c>
      <c r="Z15" s="44"/>
    </row>
    <row r="16" spans="1:25" ht="29.2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6" ht="27" customHeight="1">
      <c r="A17" s="92" t="s">
        <v>29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44"/>
    </row>
    <row r="18" spans="1:26" ht="19.5" customHeight="1" thickBot="1">
      <c r="A18" s="105" t="s">
        <v>32</v>
      </c>
      <c r="B18" s="106"/>
      <c r="C18" s="106"/>
      <c r="D18" s="107"/>
      <c r="E18" s="102" t="s">
        <v>3</v>
      </c>
      <c r="F18" s="103"/>
      <c r="G18" s="103"/>
      <c r="H18" s="104"/>
      <c r="I18" s="89" t="s">
        <v>4</v>
      </c>
      <c r="J18" s="90"/>
      <c r="K18" s="90"/>
      <c r="L18" s="91"/>
      <c r="M18" s="97" t="s">
        <v>5</v>
      </c>
      <c r="N18" s="98"/>
      <c r="O18" s="98"/>
      <c r="P18" s="99"/>
      <c r="Q18" s="95" t="s">
        <v>6</v>
      </c>
      <c r="R18" s="96"/>
      <c r="S18" s="96"/>
      <c r="T18" s="96"/>
      <c r="U18" s="96"/>
      <c r="V18" s="96"/>
      <c r="W18" s="96"/>
      <c r="X18" s="96"/>
      <c r="Y18" s="96"/>
      <c r="Z18" s="44"/>
    </row>
    <row r="19" spans="1:26" ht="19.5" customHeight="1" thickBot="1">
      <c r="A19" s="54" t="s">
        <v>22</v>
      </c>
      <c r="B19" s="55" t="s">
        <v>23</v>
      </c>
      <c r="C19" s="54" t="s">
        <v>0</v>
      </c>
      <c r="D19" s="54" t="s">
        <v>2</v>
      </c>
      <c r="E19" s="60" t="s">
        <v>11</v>
      </c>
      <c r="F19" s="60" t="s">
        <v>13</v>
      </c>
      <c r="G19" s="60" t="s">
        <v>1</v>
      </c>
      <c r="H19" s="60" t="s">
        <v>12</v>
      </c>
      <c r="I19" s="60" t="s">
        <v>11</v>
      </c>
      <c r="J19" s="60" t="s">
        <v>13</v>
      </c>
      <c r="K19" s="60" t="s">
        <v>1</v>
      </c>
      <c r="L19" s="60" t="s">
        <v>12</v>
      </c>
      <c r="M19" s="60" t="s">
        <v>11</v>
      </c>
      <c r="N19" s="60" t="s">
        <v>13</v>
      </c>
      <c r="O19" s="60" t="s">
        <v>1</v>
      </c>
      <c r="P19" s="60" t="s">
        <v>12</v>
      </c>
      <c r="Q19" s="60" t="s">
        <v>10</v>
      </c>
      <c r="R19" s="60" t="s">
        <v>11</v>
      </c>
      <c r="S19" s="60" t="s">
        <v>13</v>
      </c>
      <c r="T19" s="60" t="s">
        <v>1</v>
      </c>
      <c r="U19" s="60" t="s">
        <v>0</v>
      </c>
      <c r="V19" s="60" t="s">
        <v>18</v>
      </c>
      <c r="W19" s="60" t="s">
        <v>17</v>
      </c>
      <c r="X19" s="60" t="s">
        <v>12</v>
      </c>
      <c r="Y19" s="61" t="s">
        <v>24</v>
      </c>
      <c r="Z19" s="44"/>
    </row>
    <row r="20" spans="1:26" ht="24.75" customHeight="1">
      <c r="A20" s="56">
        <v>220658</v>
      </c>
      <c r="B20" s="57" t="s">
        <v>44</v>
      </c>
      <c r="C20" s="58">
        <v>0.893</v>
      </c>
      <c r="D20" s="62">
        <v>35</v>
      </c>
      <c r="E20" s="83">
        <v>35</v>
      </c>
      <c r="F20" s="84">
        <v>38</v>
      </c>
      <c r="G20" s="84">
        <v>5</v>
      </c>
      <c r="H20" s="65">
        <f>IF(E20=D20,2,0)</f>
        <v>2</v>
      </c>
      <c r="I20" s="85">
        <v>35</v>
      </c>
      <c r="J20" s="84">
        <v>38</v>
      </c>
      <c r="K20" s="84">
        <v>4</v>
      </c>
      <c r="L20" s="65">
        <f>IF(I20=D20,2,0)</f>
        <v>2</v>
      </c>
      <c r="M20" s="83">
        <v>31</v>
      </c>
      <c r="N20" s="84">
        <v>30</v>
      </c>
      <c r="O20" s="84">
        <v>4</v>
      </c>
      <c r="P20" s="65">
        <f>IF(M20=D20,2,0)</f>
        <v>0</v>
      </c>
      <c r="Q20" s="67">
        <f>COUNTA(E20,I20,M20)</f>
        <v>3</v>
      </c>
      <c r="R20" s="68">
        <f aca="true" t="shared" si="2" ref="R20:S23">SUM(E20,I20,M20)</f>
        <v>101</v>
      </c>
      <c r="S20" s="68">
        <f t="shared" si="2"/>
        <v>106</v>
      </c>
      <c r="T20" s="68">
        <f>MAX(G20,K20,O20)</f>
        <v>5</v>
      </c>
      <c r="U20" s="69">
        <f>IF(S20&gt;0,R20/S20,0)</f>
        <v>0.9528301886792453</v>
      </c>
      <c r="V20" s="70">
        <f>IF(Q20&gt;0,IF(D20&gt;0,R20/D20,0)*100/Q20,0)</f>
        <v>96.19047619047619</v>
      </c>
      <c r="W20" s="70">
        <f>IF(C20&gt;0,U20/C20,0)*100</f>
        <v>106.699909146612</v>
      </c>
      <c r="X20" s="71">
        <v>4</v>
      </c>
      <c r="Y20" s="72">
        <v>1</v>
      </c>
      <c r="Z20" s="44"/>
    </row>
    <row r="21" spans="1:26" ht="24.75" customHeight="1">
      <c r="A21" s="56">
        <v>229697</v>
      </c>
      <c r="B21" s="57" t="s">
        <v>45</v>
      </c>
      <c r="C21" s="58">
        <v>1.119</v>
      </c>
      <c r="D21" s="62">
        <v>40</v>
      </c>
      <c r="E21" s="83">
        <v>40</v>
      </c>
      <c r="F21" s="84">
        <v>37</v>
      </c>
      <c r="G21" s="84">
        <v>4</v>
      </c>
      <c r="H21" s="65">
        <f>IF(E21=D21,2,0)</f>
        <v>2</v>
      </c>
      <c r="I21" s="85">
        <v>35</v>
      </c>
      <c r="J21" s="84">
        <v>38</v>
      </c>
      <c r="K21" s="84">
        <v>7</v>
      </c>
      <c r="L21" s="65">
        <f>IF(I21=D21,2,0)</f>
        <v>0</v>
      </c>
      <c r="M21" s="83">
        <v>40</v>
      </c>
      <c r="N21" s="84">
        <v>41</v>
      </c>
      <c r="O21" s="84">
        <v>4</v>
      </c>
      <c r="P21" s="65">
        <f>IF(M21=D21,2,0)</f>
        <v>2</v>
      </c>
      <c r="Q21" s="67">
        <f>COUNTA(E21,I21,M21)</f>
        <v>3</v>
      </c>
      <c r="R21" s="68">
        <f t="shared" si="2"/>
        <v>115</v>
      </c>
      <c r="S21" s="68">
        <f t="shared" si="2"/>
        <v>116</v>
      </c>
      <c r="T21" s="68">
        <f>MAX(G21,K21,O21)</f>
        <v>7</v>
      </c>
      <c r="U21" s="69">
        <f>IF(S21&gt;0,R21/S21,0)</f>
        <v>0.9913793103448276</v>
      </c>
      <c r="V21" s="70">
        <f>IF(Q21&gt;0,IF(D21&gt;0,R21/D21,0)*100/Q21,0)</f>
        <v>95.83333333333333</v>
      </c>
      <c r="W21" s="70">
        <f>IF(C21&gt;0,U21/C21,0)*100</f>
        <v>88.5951126313519</v>
      </c>
      <c r="X21" s="71">
        <v>4</v>
      </c>
      <c r="Y21" s="82">
        <v>2</v>
      </c>
      <c r="Z21" s="44"/>
    </row>
    <row r="22" spans="1:26" ht="24.75" customHeight="1">
      <c r="A22" s="56">
        <v>143043</v>
      </c>
      <c r="B22" s="57" t="s">
        <v>47</v>
      </c>
      <c r="C22" s="58">
        <v>1.07</v>
      </c>
      <c r="D22" s="62">
        <v>40</v>
      </c>
      <c r="E22" s="83">
        <v>34</v>
      </c>
      <c r="F22" s="84">
        <v>37</v>
      </c>
      <c r="G22" s="84">
        <v>6</v>
      </c>
      <c r="H22" s="65">
        <f>IF(E22=D22,2,0)</f>
        <v>0</v>
      </c>
      <c r="I22" s="85">
        <v>40</v>
      </c>
      <c r="J22" s="84">
        <v>23</v>
      </c>
      <c r="K22" s="84">
        <v>6</v>
      </c>
      <c r="L22" s="65">
        <f>IF(I22=D22,2,0)</f>
        <v>2</v>
      </c>
      <c r="M22" s="83">
        <v>40</v>
      </c>
      <c r="N22" s="84">
        <v>30</v>
      </c>
      <c r="O22" s="84">
        <v>6</v>
      </c>
      <c r="P22" s="65">
        <f>IF(M22=D22,2,0)</f>
        <v>2</v>
      </c>
      <c r="Q22" s="67">
        <f>COUNTA(E22,I22,M22)</f>
        <v>3</v>
      </c>
      <c r="R22" s="68">
        <f t="shared" si="2"/>
        <v>114</v>
      </c>
      <c r="S22" s="68">
        <f t="shared" si="2"/>
        <v>90</v>
      </c>
      <c r="T22" s="68">
        <f>MAX(G22,K22,O22)</f>
        <v>6</v>
      </c>
      <c r="U22" s="69">
        <f>IF(S22&gt;0,R22/S22,0)</f>
        <v>1.2666666666666666</v>
      </c>
      <c r="V22" s="70">
        <f>IF(Q22&gt;0,IF(D22&gt;0,R22/D22,0)*100/Q22,0)</f>
        <v>95</v>
      </c>
      <c r="W22" s="70">
        <f>IF(C22&gt;0,U22/C22,0)*100</f>
        <v>118.38006230529594</v>
      </c>
      <c r="X22" s="71">
        <v>4</v>
      </c>
      <c r="Y22" s="82">
        <v>3</v>
      </c>
      <c r="Z22" s="44"/>
    </row>
    <row r="23" spans="1:26" ht="24.75" customHeight="1">
      <c r="A23" s="56">
        <v>226279</v>
      </c>
      <c r="B23" s="57" t="s">
        <v>46</v>
      </c>
      <c r="C23" s="58">
        <v>1.255</v>
      </c>
      <c r="D23" s="62">
        <v>45</v>
      </c>
      <c r="E23" s="83">
        <v>41</v>
      </c>
      <c r="F23" s="84">
        <v>38</v>
      </c>
      <c r="G23" s="84">
        <v>5</v>
      </c>
      <c r="H23" s="65">
        <f>IF(E23=D23,2,0)</f>
        <v>0</v>
      </c>
      <c r="I23" s="85">
        <v>15</v>
      </c>
      <c r="J23" s="84">
        <v>23</v>
      </c>
      <c r="K23" s="84">
        <v>3</v>
      </c>
      <c r="L23" s="65">
        <f>IF(I23=D23,2,0)</f>
        <v>0</v>
      </c>
      <c r="M23" s="83">
        <v>34</v>
      </c>
      <c r="N23" s="84">
        <v>41</v>
      </c>
      <c r="O23" s="84">
        <v>6</v>
      </c>
      <c r="P23" s="65">
        <f>IF(M23=D23,2,0)</f>
        <v>0</v>
      </c>
      <c r="Q23" s="67">
        <f>COUNTA(E23,I23,M23)</f>
        <v>3</v>
      </c>
      <c r="R23" s="68">
        <f t="shared" si="2"/>
        <v>90</v>
      </c>
      <c r="S23" s="68">
        <f t="shared" si="2"/>
        <v>102</v>
      </c>
      <c r="T23" s="68">
        <f>MAX(G23,K23,O23)</f>
        <v>6</v>
      </c>
      <c r="U23" s="69">
        <f>IF(S23&gt;0,R23/S23,0)</f>
        <v>0.8823529411764706</v>
      </c>
      <c r="V23" s="70">
        <f>IF(Q23&gt;0,IF(D23&gt;0,R23/D23,0)*100/Q23,0)</f>
        <v>66.66666666666667</v>
      </c>
      <c r="W23" s="70">
        <f>IF(C23&gt;0,U23/C23,0)*100</f>
        <v>70.30700726505742</v>
      </c>
      <c r="X23" s="71">
        <v>0</v>
      </c>
      <c r="Y23" s="82">
        <v>4</v>
      </c>
      <c r="Z23" s="44"/>
    </row>
    <row r="24" spans="1:26" ht="29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43"/>
    </row>
    <row r="25" spans="1:17" s="43" customFormat="1" ht="11.25">
      <c r="A25" s="45"/>
      <c r="C25" s="45"/>
      <c r="D25" s="45"/>
      <c r="E25" s="45"/>
      <c r="F25" s="45"/>
      <c r="G25" s="45"/>
      <c r="H25" s="45"/>
      <c r="Q25" s="46"/>
    </row>
  </sheetData>
  <sheetProtection/>
  <mergeCells count="21">
    <mergeCell ref="A1:Y1"/>
    <mergeCell ref="Q2:Y2"/>
    <mergeCell ref="A9:Y9"/>
    <mergeCell ref="Q10:Y10"/>
    <mergeCell ref="A2:D2"/>
    <mergeCell ref="M2:P2"/>
    <mergeCell ref="E10:H10"/>
    <mergeCell ref="A10:D10"/>
    <mergeCell ref="I2:L2"/>
    <mergeCell ref="A24:Y24"/>
    <mergeCell ref="A16:Y16"/>
    <mergeCell ref="E18:H18"/>
    <mergeCell ref="A18:D18"/>
    <mergeCell ref="M18:P18"/>
    <mergeCell ref="I10:L10"/>
    <mergeCell ref="E2:H2"/>
    <mergeCell ref="I18:L18"/>
    <mergeCell ref="A17:Y17"/>
    <mergeCell ref="Q18:Y18"/>
    <mergeCell ref="M10:P10"/>
    <mergeCell ref="A8:Y8"/>
  </mergeCells>
  <printOptions horizontalCentered="1"/>
  <pageMargins left="0" right="0" top="0.1968503937007874" bottom="0" header="0.31496062992125984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" width="5.7109375" style="0" customWidth="1"/>
    <col min="2" max="2" width="8.140625" style="1" customWidth="1"/>
    <col min="3" max="3" width="14.421875" style="0" customWidth="1"/>
    <col min="4" max="5" width="8.00390625" style="0" customWidth="1"/>
    <col min="6" max="6" width="7.140625" style="0" customWidth="1"/>
    <col min="7" max="7" width="7.8515625" style="0" customWidth="1"/>
    <col min="8" max="8" width="8.28125" style="0" customWidth="1"/>
    <col min="9" max="9" width="7.57421875" style="0" customWidth="1"/>
  </cols>
  <sheetData>
    <row r="1" spans="1:11" ht="24" customHeight="1" thickBot="1">
      <c r="A1" s="12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.75" customHeight="1" thickBot="1" thickTop="1">
      <c r="A2" s="6"/>
      <c r="B2" s="28"/>
      <c r="C2" s="7"/>
      <c r="D2" s="8" t="s">
        <v>7</v>
      </c>
      <c r="E2" s="8"/>
      <c r="F2" s="9">
        <f>Poules!Q4</f>
        <v>3</v>
      </c>
      <c r="G2" s="6"/>
      <c r="H2" s="6"/>
      <c r="I2" s="6"/>
      <c r="J2" s="6"/>
      <c r="K2" s="6"/>
    </row>
    <row r="3" ht="13.5" thickTop="1"/>
    <row r="4" spans="1:11" ht="15.75" customHeight="1">
      <c r="A4" s="117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2.75">
      <c r="A5" s="13" t="s">
        <v>8</v>
      </c>
      <c r="B5" s="16" t="s">
        <v>22</v>
      </c>
      <c r="C5" s="21" t="s">
        <v>9</v>
      </c>
      <c r="D5" s="2" t="s">
        <v>10</v>
      </c>
      <c r="E5" s="27" t="s">
        <v>12</v>
      </c>
      <c r="F5" s="2" t="s">
        <v>11</v>
      </c>
      <c r="G5" s="2" t="s">
        <v>13</v>
      </c>
      <c r="H5" s="22" t="s">
        <v>0</v>
      </c>
      <c r="I5" s="25" t="s">
        <v>14</v>
      </c>
      <c r="J5" s="2" t="s">
        <v>15</v>
      </c>
      <c r="K5" s="23" t="s">
        <v>16</v>
      </c>
    </row>
    <row r="6" spans="1:11" ht="12.75">
      <c r="A6" s="30">
        <v>1</v>
      </c>
      <c r="B6" s="31">
        <f>Poules!A4</f>
        <v>223370</v>
      </c>
      <c r="C6" s="32" t="str">
        <f>Poules!B4</f>
        <v>H. Scheerder</v>
      </c>
      <c r="D6" s="33">
        <f>Poules!Q4</f>
        <v>3</v>
      </c>
      <c r="E6" s="34">
        <v>6</v>
      </c>
      <c r="F6" s="11">
        <f>Poules!R4</f>
        <v>210</v>
      </c>
      <c r="G6" s="11">
        <f>Poules!S4</f>
        <v>96</v>
      </c>
      <c r="H6" s="35">
        <f>Poules!U4</f>
        <v>2.1875</v>
      </c>
      <c r="I6" s="36">
        <f>Poules!T4</f>
        <v>9</v>
      </c>
      <c r="J6" s="37">
        <f>Poules!V4</f>
        <v>100</v>
      </c>
      <c r="K6" s="38">
        <f>Poules!W4</f>
        <v>98.22631342613381</v>
      </c>
    </row>
    <row r="7" spans="1:11" ht="12.75">
      <c r="A7" s="10">
        <v>2</v>
      </c>
      <c r="B7" s="17">
        <f>Poules!A5</f>
        <v>139173</v>
      </c>
      <c r="C7" s="20" t="str">
        <f>Poules!B5</f>
        <v>A. Boks</v>
      </c>
      <c r="D7" s="14">
        <f>Poules!Q5</f>
        <v>3</v>
      </c>
      <c r="E7" s="26">
        <f>Poules!X5</f>
        <v>2</v>
      </c>
      <c r="F7" s="11">
        <f>Poules!R5</f>
        <v>231</v>
      </c>
      <c r="G7" s="11">
        <f>Poules!S5</f>
        <v>91</v>
      </c>
      <c r="H7" s="18">
        <f>Poules!U5</f>
        <v>2.5384615384615383</v>
      </c>
      <c r="I7" s="24">
        <f>Poules!T5</f>
        <v>15</v>
      </c>
      <c r="J7" s="15">
        <f>Poules!V5</f>
        <v>96.25</v>
      </c>
      <c r="K7" s="19">
        <f>Poules!W5</f>
        <v>96.51945013161743</v>
      </c>
    </row>
    <row r="8" spans="1:11" ht="12.75">
      <c r="A8" s="10">
        <v>3</v>
      </c>
      <c r="B8" s="17">
        <f>Poules!A6</f>
        <v>240985</v>
      </c>
      <c r="C8" s="20" t="str">
        <f>Poules!B6</f>
        <v>H. Raggers</v>
      </c>
      <c r="D8" s="14">
        <f>Poules!Q6</f>
        <v>3</v>
      </c>
      <c r="E8" s="26">
        <f>Poules!X6</f>
        <v>2</v>
      </c>
      <c r="F8" s="11">
        <f>Poules!R6</f>
        <v>175</v>
      </c>
      <c r="G8" s="11">
        <f>Poules!S6</f>
        <v>88</v>
      </c>
      <c r="H8" s="18">
        <f>Poules!U6</f>
        <v>1.9886363636363635</v>
      </c>
      <c r="I8" s="24">
        <f>Poules!T6</f>
        <v>10</v>
      </c>
      <c r="J8" s="15">
        <f>Poules!V6</f>
        <v>83.33333333333333</v>
      </c>
      <c r="K8" s="19">
        <f>Poules!W6</f>
        <v>83.10222998898303</v>
      </c>
    </row>
    <row r="9" spans="1:11" ht="12.75">
      <c r="A9" s="10">
        <v>4</v>
      </c>
      <c r="B9" s="17">
        <f>Poules!A7</f>
        <v>210750</v>
      </c>
      <c r="C9" s="20" t="str">
        <f>Poules!B7</f>
        <v>U. van Dijk</v>
      </c>
      <c r="D9" s="14">
        <f>Poules!Q7</f>
        <v>3</v>
      </c>
      <c r="E9" s="26">
        <v>2</v>
      </c>
      <c r="F9" s="11">
        <f>Poules!R7</f>
        <v>137</v>
      </c>
      <c r="G9" s="11">
        <f>Poules!S7</f>
        <v>79</v>
      </c>
      <c r="H9" s="18">
        <f>Poules!U7</f>
        <v>1.7341772151898733</v>
      </c>
      <c r="I9" s="24">
        <f>Poules!T7</f>
        <v>13</v>
      </c>
      <c r="J9" s="15">
        <f>Poules!V7</f>
        <v>65.23809523809523</v>
      </c>
      <c r="K9" s="19">
        <f>Poules!W7</f>
        <v>72.9258711181612</v>
      </c>
    </row>
    <row r="10" spans="1:11" ht="19.5" customHeight="1">
      <c r="A10" s="47" t="s">
        <v>19</v>
      </c>
      <c r="B10" s="48"/>
      <c r="C10" s="49"/>
      <c r="D10" s="49" t="s">
        <v>21</v>
      </c>
      <c r="E10" s="50">
        <f>(SUM(Poules!C4:C7)/4)</f>
        <v>2.407</v>
      </c>
      <c r="F10" s="49"/>
      <c r="G10" s="49" t="s">
        <v>20</v>
      </c>
      <c r="H10" s="50">
        <f>(SUM(H6:H9)/4)</f>
        <v>2.112193779321944</v>
      </c>
      <c r="I10" s="49"/>
      <c r="J10" s="49"/>
      <c r="K10" s="51"/>
    </row>
    <row r="11" spans="1:11" ht="19.5" customHeight="1">
      <c r="A11" s="29"/>
      <c r="B11" s="11"/>
      <c r="C11" s="29"/>
      <c r="D11" s="29"/>
      <c r="E11" s="15"/>
      <c r="F11" s="29"/>
      <c r="G11" s="29"/>
      <c r="H11" s="15"/>
      <c r="I11" s="29"/>
      <c r="J11" s="29"/>
      <c r="K11" s="29"/>
    </row>
    <row r="12" spans="1:11" ht="15.75" customHeight="1">
      <c r="A12" s="117" t="s">
        <v>34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2.75">
      <c r="A13" s="13" t="s">
        <v>8</v>
      </c>
      <c r="B13" s="16" t="s">
        <v>22</v>
      </c>
      <c r="C13" s="21" t="s">
        <v>9</v>
      </c>
      <c r="D13" s="2" t="s">
        <v>10</v>
      </c>
      <c r="E13" s="27" t="s">
        <v>12</v>
      </c>
      <c r="F13" s="2" t="s">
        <v>11</v>
      </c>
      <c r="G13" s="2" t="s">
        <v>13</v>
      </c>
      <c r="H13" s="22" t="s">
        <v>0</v>
      </c>
      <c r="I13" s="25" t="s">
        <v>14</v>
      </c>
      <c r="J13" s="2" t="s">
        <v>15</v>
      </c>
      <c r="K13" s="23" t="s">
        <v>16</v>
      </c>
    </row>
    <row r="14" spans="1:11" ht="12.75">
      <c r="A14" s="30">
        <v>1</v>
      </c>
      <c r="B14" s="31">
        <f>Poules!A12</f>
        <v>160097</v>
      </c>
      <c r="C14" s="32" t="str">
        <f>Poules!B12</f>
        <v>G. Nijenhuis</v>
      </c>
      <c r="D14" s="33">
        <f>Poules!Q12</f>
        <v>3</v>
      </c>
      <c r="E14" s="34">
        <f>Poules!X12</f>
        <v>4</v>
      </c>
      <c r="F14" s="11">
        <f>Poules!R12</f>
        <v>156</v>
      </c>
      <c r="G14" s="11">
        <f>Poules!S12</f>
        <v>84</v>
      </c>
      <c r="H14" s="35">
        <f>Poules!U12</f>
        <v>1.8571428571428572</v>
      </c>
      <c r="I14" s="36">
        <f>Poules!T12</f>
        <v>9</v>
      </c>
      <c r="J14" s="37">
        <f>Poules!V12</f>
        <v>94.54545454545455</v>
      </c>
      <c r="K14" s="38">
        <f>Poules!W12</f>
        <v>112.82763409130361</v>
      </c>
    </row>
    <row r="15" spans="1:11" ht="12.75">
      <c r="A15" s="10">
        <v>2</v>
      </c>
      <c r="B15" s="17">
        <f>Poules!A13</f>
        <v>183098</v>
      </c>
      <c r="C15" s="20" t="str">
        <f>Poules!B13</f>
        <v>D. Bomhof</v>
      </c>
      <c r="D15" s="14">
        <f>Poules!Q13</f>
        <v>3</v>
      </c>
      <c r="E15" s="26">
        <f>Poules!X13</f>
        <v>4</v>
      </c>
      <c r="F15" s="11">
        <f>Poules!R13</f>
        <v>148</v>
      </c>
      <c r="G15" s="11">
        <f>Poules!S13</f>
        <v>105</v>
      </c>
      <c r="H15" s="18">
        <f>Poules!U13</f>
        <v>1.4095238095238096</v>
      </c>
      <c r="I15" s="24">
        <f>Poules!T13</f>
        <v>7</v>
      </c>
      <c r="J15" s="15">
        <f>Poules!V13</f>
        <v>89.69696969696969</v>
      </c>
      <c r="K15" s="19">
        <f>Poules!W13</f>
        <v>92.42779078844654</v>
      </c>
    </row>
    <row r="16" spans="1:11" ht="12.75">
      <c r="A16" s="10">
        <v>3</v>
      </c>
      <c r="B16" s="17">
        <f>Poules!A14</f>
        <v>155401</v>
      </c>
      <c r="C16" s="20" t="str">
        <f>Poules!B14</f>
        <v>B. Haveman</v>
      </c>
      <c r="D16" s="14">
        <f>Poules!Q14</f>
        <v>3</v>
      </c>
      <c r="E16" s="26">
        <f>Poules!X14</f>
        <v>2</v>
      </c>
      <c r="F16" s="11">
        <f>Poules!R14</f>
        <v>127</v>
      </c>
      <c r="G16" s="11">
        <f>Poules!S14</f>
        <v>103</v>
      </c>
      <c r="H16" s="18">
        <f>Poules!U14</f>
        <v>1.233009708737864</v>
      </c>
      <c r="I16" s="24">
        <f>Poules!T14</f>
        <v>10</v>
      </c>
      <c r="J16" s="15">
        <f>Poules!V14</f>
        <v>76.96969696969697</v>
      </c>
      <c r="K16" s="19">
        <f>Poules!W14</f>
        <v>73.56859837338091</v>
      </c>
    </row>
    <row r="17" spans="1:11" ht="12.75">
      <c r="A17" s="10">
        <v>4</v>
      </c>
      <c r="B17" s="17">
        <f>Poules!A15</f>
        <v>237586</v>
      </c>
      <c r="C17" s="20" t="str">
        <f>Poules!B15</f>
        <v>J. Reinders</v>
      </c>
      <c r="D17" s="14">
        <f>Poules!Q15</f>
        <v>3</v>
      </c>
      <c r="E17" s="26">
        <f>Poules!X15</f>
        <v>2</v>
      </c>
      <c r="F17" s="11">
        <f>Poules!R15</f>
        <v>127</v>
      </c>
      <c r="G17" s="11">
        <f>Poules!S15</f>
        <v>84</v>
      </c>
      <c r="H17" s="18">
        <f>Poules!U15</f>
        <v>1.5119047619047619</v>
      </c>
      <c r="I17" s="24">
        <f>Poules!T15</f>
        <v>9</v>
      </c>
      <c r="J17" s="15">
        <f>Poules!V15</f>
        <v>70.55555555555556</v>
      </c>
      <c r="K17" s="19">
        <f>Poules!W15</f>
        <v>83.99470899470899</v>
      </c>
    </row>
    <row r="18" spans="1:11" ht="19.5" customHeight="1">
      <c r="A18" s="47" t="s">
        <v>19</v>
      </c>
      <c r="B18" s="48"/>
      <c r="C18" s="49"/>
      <c r="D18" s="49" t="s">
        <v>21</v>
      </c>
      <c r="E18" s="50">
        <f>(SUM(Poules!C12:C15)/4)</f>
        <v>1.6617499999999998</v>
      </c>
      <c r="F18" s="49"/>
      <c r="G18" s="49" t="s">
        <v>20</v>
      </c>
      <c r="H18" s="50">
        <f>(SUM(H14:H17)/4)</f>
        <v>1.5028952843273231</v>
      </c>
      <c r="I18" s="49"/>
      <c r="J18" s="49"/>
      <c r="K18" s="51"/>
    </row>
    <row r="19" spans="1:11" ht="19.5" customHeight="1">
      <c r="A19" s="29"/>
      <c r="B19" s="11"/>
      <c r="C19" s="29"/>
      <c r="D19" s="29"/>
      <c r="E19" s="15"/>
      <c r="F19" s="29"/>
      <c r="G19" s="29"/>
      <c r="H19" s="15"/>
      <c r="I19" s="29"/>
      <c r="J19" s="29"/>
      <c r="K19" s="29"/>
    </row>
    <row r="20" spans="1:12" ht="15.75" customHeight="1">
      <c r="A20" s="117" t="s">
        <v>35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42"/>
    </row>
    <row r="21" spans="1:11" ht="12.75">
      <c r="A21" s="13" t="s">
        <v>8</v>
      </c>
      <c r="B21" s="16" t="s">
        <v>22</v>
      </c>
      <c r="C21" s="21" t="s">
        <v>9</v>
      </c>
      <c r="D21" s="2" t="s">
        <v>10</v>
      </c>
      <c r="E21" s="27" t="s">
        <v>12</v>
      </c>
      <c r="F21" s="2" t="s">
        <v>11</v>
      </c>
      <c r="G21" s="2" t="s">
        <v>13</v>
      </c>
      <c r="H21" s="22" t="s">
        <v>0</v>
      </c>
      <c r="I21" s="25" t="s">
        <v>14</v>
      </c>
      <c r="J21" s="2" t="s">
        <v>15</v>
      </c>
      <c r="K21" s="23" t="s">
        <v>16</v>
      </c>
    </row>
    <row r="22" spans="1:11" ht="12.75">
      <c r="A22" s="30">
        <v>1</v>
      </c>
      <c r="B22" s="31">
        <f>Poules!A20</f>
        <v>220658</v>
      </c>
      <c r="C22" s="32" t="str">
        <f>Poules!B20</f>
        <v>J. Meems</v>
      </c>
      <c r="D22" s="33">
        <f>Poules!Q20</f>
        <v>3</v>
      </c>
      <c r="E22" s="34">
        <f>Poules!X20</f>
        <v>4</v>
      </c>
      <c r="F22" s="11">
        <f>Poules!R20</f>
        <v>101</v>
      </c>
      <c r="G22" s="11">
        <f>Poules!S20</f>
        <v>106</v>
      </c>
      <c r="H22" s="35">
        <f>Poules!U20</f>
        <v>0.9528301886792453</v>
      </c>
      <c r="I22" s="36">
        <f>Poules!T20</f>
        <v>5</v>
      </c>
      <c r="J22" s="37">
        <f>Poules!V20</f>
        <v>96.19047619047619</v>
      </c>
      <c r="K22" s="38">
        <f>Poules!W20</f>
        <v>106.699909146612</v>
      </c>
    </row>
    <row r="23" spans="1:11" ht="12.75">
      <c r="A23" s="10">
        <v>2</v>
      </c>
      <c r="B23" s="17">
        <f>Poules!A21</f>
        <v>229697</v>
      </c>
      <c r="C23" s="20" t="str">
        <f>Poules!B21</f>
        <v>W. Raasing</v>
      </c>
      <c r="D23" s="14">
        <f>Poules!Q21</f>
        <v>3</v>
      </c>
      <c r="E23" s="26">
        <f>Poules!X21</f>
        <v>4</v>
      </c>
      <c r="F23" s="11">
        <f>Poules!R21</f>
        <v>115</v>
      </c>
      <c r="G23" s="11">
        <f>Poules!S21</f>
        <v>116</v>
      </c>
      <c r="H23" s="18">
        <f>Poules!U21</f>
        <v>0.9913793103448276</v>
      </c>
      <c r="I23" s="24">
        <f>Poules!T21</f>
        <v>7</v>
      </c>
      <c r="J23" s="15">
        <f>Poules!V21</f>
        <v>95.83333333333333</v>
      </c>
      <c r="K23" s="19">
        <f>Poules!W21</f>
        <v>88.5951126313519</v>
      </c>
    </row>
    <row r="24" spans="1:11" ht="12.75">
      <c r="A24" s="10">
        <v>3</v>
      </c>
      <c r="B24" s="17">
        <f>Poules!A22</f>
        <v>143043</v>
      </c>
      <c r="C24" s="20" t="str">
        <f>Poules!B22</f>
        <v>C. Breuker</v>
      </c>
      <c r="D24" s="14">
        <f>Poules!Q22</f>
        <v>3</v>
      </c>
      <c r="E24" s="26">
        <f>Poules!X22</f>
        <v>4</v>
      </c>
      <c r="F24" s="11">
        <f>Poules!R22</f>
        <v>114</v>
      </c>
      <c r="G24" s="11">
        <f>Poules!S22</f>
        <v>90</v>
      </c>
      <c r="H24" s="18">
        <f>Poules!U22</f>
        <v>1.2666666666666666</v>
      </c>
      <c r="I24" s="24">
        <f>Poules!T22</f>
        <v>6</v>
      </c>
      <c r="J24" s="15">
        <f>Poules!V22</f>
        <v>95</v>
      </c>
      <c r="K24" s="19">
        <f>Poules!W22</f>
        <v>118.38006230529594</v>
      </c>
    </row>
    <row r="25" spans="1:11" ht="12.75">
      <c r="A25" s="10">
        <v>4</v>
      </c>
      <c r="B25" s="17">
        <f>Poules!A23</f>
        <v>226279</v>
      </c>
      <c r="C25" s="20" t="str">
        <f>Poules!B23</f>
        <v>E. Holthausen</v>
      </c>
      <c r="D25" s="14">
        <f>Poules!Q23</f>
        <v>3</v>
      </c>
      <c r="E25" s="26">
        <f>Poules!X23</f>
        <v>0</v>
      </c>
      <c r="F25" s="11">
        <f>Poules!R23</f>
        <v>90</v>
      </c>
      <c r="G25" s="11">
        <f>Poules!S23</f>
        <v>102</v>
      </c>
      <c r="H25" s="39">
        <f>Poules!U23</f>
        <v>0.8823529411764706</v>
      </c>
      <c r="I25" s="40">
        <f>Poules!T23</f>
        <v>6</v>
      </c>
      <c r="J25" s="12">
        <f>Poules!V23</f>
        <v>66.66666666666667</v>
      </c>
      <c r="K25" s="41">
        <f>Poules!W23</f>
        <v>70.30700726505742</v>
      </c>
    </row>
    <row r="26" spans="1:11" ht="19.5" customHeight="1">
      <c r="A26" s="47" t="s">
        <v>19</v>
      </c>
      <c r="B26" s="48"/>
      <c r="C26" s="49"/>
      <c r="D26" s="49" t="s">
        <v>21</v>
      </c>
      <c r="E26" s="50">
        <f>(SUM(Poules!C20:C23)/4)</f>
        <v>1.08425</v>
      </c>
      <c r="F26" s="49"/>
      <c r="G26" s="49" t="s">
        <v>20</v>
      </c>
      <c r="H26" s="50">
        <f>(SUM(H22:H25)/6)</f>
        <v>0.682204851144535</v>
      </c>
      <c r="I26" s="49"/>
      <c r="J26" s="49"/>
      <c r="K26" s="51"/>
    </row>
    <row r="27" spans="1:11" ht="19.5" customHeight="1">
      <c r="A27" s="59" t="s">
        <v>25</v>
      </c>
      <c r="B27" s="11"/>
      <c r="C27" s="29"/>
      <c r="D27" s="29"/>
      <c r="E27" s="15"/>
      <c r="F27" s="29"/>
      <c r="G27" s="29"/>
      <c r="H27" s="15"/>
      <c r="I27" s="29"/>
      <c r="J27" s="29"/>
      <c r="K27" s="29"/>
    </row>
  </sheetData>
  <sheetProtection/>
  <mergeCells count="4">
    <mergeCell ref="A20:K20"/>
    <mergeCell ref="A4:K4"/>
    <mergeCell ref="A12:K12"/>
    <mergeCell ref="A1:K1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T.RUTJES</cp:lastModifiedBy>
  <cp:lastPrinted>2019-05-01T07:47:19Z</cp:lastPrinted>
  <dcterms:created xsi:type="dcterms:W3CDTF">2008-04-24T14:56:41Z</dcterms:created>
  <dcterms:modified xsi:type="dcterms:W3CDTF">2019-05-08T16:13:25Z</dcterms:modified>
  <cp:category/>
  <cp:version/>
  <cp:contentType/>
  <cp:contentStatus/>
</cp:coreProperties>
</file>