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tables/table1.xml" ContentType="application/vnd.openxmlformats-officedocument.spreadsheetml.table+xml"/>
  <Override PartName="/xl/tables/table9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sharedStrings.xml" ContentType="application/vnd.openxmlformats-officedocument.spreadsheetml.sharedStrings+xml"/>
  <Override PartName="/xl/media/image19.jpeg" ContentType="image/jpeg"/>
  <Override PartName="/xl/media/image20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WIJZIGINGSOVERZICHT" sheetId="1" state="visible" r:id="rId2"/>
    <sheet name="GEBRUIKSAANWIJZING" sheetId="2" state="visible" r:id="rId3"/>
    <sheet name="tabellen" sheetId="3" state="hidden" r:id="rId4"/>
    <sheet name="TOTAALOVERZICHT" sheetId="4" state="visible" r:id="rId5"/>
    <sheet name="UITSLAG DF" sheetId="5" state="visible" r:id="rId6"/>
    <sheet name="UITSLAG GF" sheetId="6" state="visible" r:id="rId7"/>
  </sheets>
  <definedNames>
    <definedName function="false" hidden="false" localSheetId="3" name="_xlnm.Print_Area" vbProcedure="false">TOTAALOVERZICHT!$A$1:$BW$68</definedName>
    <definedName function="false" hidden="false" localSheetId="4" name="_xlnm.Print_Area" vbProcedure="false">'UITSLAG DF'!$A$1:$AD$46</definedName>
    <definedName function="false" hidden="false" name="Excel_BuiltIn_Print_Area_1" vbProcedure="false">#REF!</definedName>
    <definedName function="false" hidden="false" name="Excel_BuiltIn_Print_Area_2" vbProcedure="false">#REF!</definedName>
    <definedName function="false" hidden="false" name="Excel_BuiltIn_Print_Area_3" vbProcedure="false">#REF!</definedName>
    <definedName function="false" hidden="false" name="_xlnm_Print_Area" vbProcedure="false">#REF!</definedName>
    <definedName function="false" hidden="false" name="_xlnm_Print_Area_1" vbProcedure="false">TOTAALOVERZICHT!$A$1:$BW$68</definedName>
    <definedName function="false" hidden="false" name="_xlnm_Print_Area_2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<sst xmlns="http://schemas.openxmlformats.org/spreadsheetml/2006/main" count="533" uniqueCount="208">
  <si>
    <t xml:space="preserve">VERSIE</t>
  </si>
  <si>
    <t xml:space="preserve">TABBLAD</t>
  </si>
  <si>
    <t xml:space="preserve">RK</t>
  </si>
  <si>
    <t xml:space="preserve">TOTAALOVERZICHT</t>
  </si>
  <si>
    <t xml:space="preserve">Bestand 2018-2019 dd 22-09-2018 aangepast aan seizoen 2019-2020</t>
  </si>
  <si>
    <t xml:space="preserve">Diverse formulewijzigingen</t>
  </si>
  <si>
    <t xml:space="preserve">UITSLAG DF</t>
  </si>
  <si>
    <t xml:space="preserve">Tabblad toegevoegd [afbeelding aanpassen aan gewest]</t>
  </si>
  <si>
    <t xml:space="preserve">ipv afzonderlijk bestand</t>
  </si>
  <si>
    <t xml:space="preserve">Correctie formule moyenne nieuwe seizoen</t>
  </si>
  <si>
    <t xml:space="preserve">UITSLAG GF</t>
  </si>
  <si>
    <t xml:space="preserve">Tabblad toegevoegd [afbeelding + info onderaan aanpassen aan gewest]</t>
  </si>
  <si>
    <t xml:space="preserve">Wat is de beste manier om dit bestand te gebruiken?</t>
  </si>
  <si>
    <t xml:space="preserve">WANNEER?</t>
  </si>
  <si>
    <t xml:space="preserve">WAAR?</t>
  </si>
  <si>
    <t xml:space="preserve">WAT?</t>
  </si>
  <si>
    <t xml:space="preserve">altijd</t>
  </si>
  <si>
    <t xml:space="preserve">tabblad TOTAALOVERZICHT</t>
  </si>
  <si>
    <t xml:space="preserve">Selecteer in cel 'E1' de spelsoort en klasse.</t>
  </si>
  <si>
    <t xml:space="preserve">Selecteer in cel 'E2' de keuze voor ranking op moyenne% of carambole%.</t>
  </si>
  <si>
    <t xml:space="preserve">Type de gegevens van de spelers in de kolommen onder 'BONDSNR.', 'NAAM', 'VERENIGING' en 'DISTRICT'.</t>
  </si>
  <si>
    <r>
      <rPr>
        <sz val="11"/>
        <rFont val="Arial"/>
        <family val="2"/>
        <charset val="1"/>
      </rPr>
      <t xml:space="preserve">Type in kolom F (OFFIC. TEAM MOY.) het officiele aanvangsmoyenne competitie huidig seizoen, </t>
    </r>
    <r>
      <rPr>
        <b val="true"/>
        <sz val="11"/>
        <rFont val="Arial"/>
        <family val="2"/>
        <charset val="1"/>
      </rPr>
      <t xml:space="preserve">als dit er is</t>
    </r>
    <r>
      <rPr>
        <sz val="11"/>
        <rFont val="Arial"/>
        <family val="2"/>
        <charset val="1"/>
      </rPr>
      <t xml:space="preserve">.</t>
    </r>
  </si>
  <si>
    <r>
      <rPr>
        <sz val="11"/>
        <rFont val="Arial"/>
        <family val="2"/>
        <charset val="1"/>
      </rPr>
      <t xml:space="preserve">Type in kolom G (OFFIC. PK MOY.) het officiele moyenne pk van het afgelopen seizoen, </t>
    </r>
    <r>
      <rPr>
        <b val="true"/>
        <sz val="11"/>
        <rFont val="Arial"/>
        <family val="2"/>
        <charset val="1"/>
      </rPr>
      <t xml:space="preserve">als dit er is</t>
    </r>
    <r>
      <rPr>
        <sz val="11"/>
        <rFont val="Arial"/>
        <family val="2"/>
        <charset val="1"/>
      </rPr>
      <t xml:space="preserve">.</t>
    </r>
  </si>
  <si>
    <t xml:space="preserve">Type in kolom H (AANNAME MOY.) een reeel moyenne, maar alleen als geen officieel moyenne pk of competitie bekend is.</t>
  </si>
  <si>
    <r>
      <rPr>
        <i val="true"/>
        <sz val="12"/>
        <rFont val="Arial"/>
        <family val="2"/>
        <charset val="1"/>
      </rPr>
      <t xml:space="preserve">Bovenstaande </t>
    </r>
    <r>
      <rPr>
        <i val="true"/>
        <u val="single"/>
        <sz val="12"/>
        <rFont val="Arial"/>
        <family val="2"/>
        <charset val="1"/>
      </rPr>
      <t xml:space="preserve">altijd</t>
    </r>
    <r>
      <rPr>
        <i val="true"/>
        <sz val="12"/>
        <rFont val="Arial"/>
        <family val="2"/>
        <charset val="1"/>
      </rPr>
      <t xml:space="preserve"> invullen; ook als geen voorwedstrijd wordt gespeeld !</t>
    </r>
  </si>
  <si>
    <t xml:space="preserve">voorwedstrijd</t>
  </si>
  <si>
    <t xml:space="preserve">Type in cel 'K4' het aantal partijen (0 of minimaal) per speler in de voorronde.</t>
  </si>
  <si>
    <t xml:space="preserve">Type de resultaten van de spelers in de kolommen onder 'P.PNT.', 'CAR.' en 'BRT.'. (kolommen N L M)</t>
  </si>
  <si>
    <t xml:space="preserve">finale district</t>
  </si>
  <si>
    <t xml:space="preserve">Type in cel 'AF4' het aantal partijen (0 of minmaal 4) per speler in de finale.</t>
  </si>
  <si>
    <t xml:space="preserve">Type de resultaten van de spelers in de kolommen onder 'GEM.CAR.', 'BRT.' en 'RANG DF'. (kolommen AG AH AL)</t>
  </si>
  <si>
    <t xml:space="preserve">tabblad UITSLAG DF</t>
  </si>
  <si>
    <t xml:space="preserve">Alle grijze cellen invullen.</t>
  </si>
  <si>
    <t xml:space="preserve">finale gewest</t>
  </si>
  <si>
    <t xml:space="preserve">Type in cel 'AS4' het aantal partijen (minmaal 4) per speler in de finale.</t>
  </si>
  <si>
    <t xml:space="preserve">Type de resultaten van de spelers in de kolommen onder 'GEM.CAR.', 'BRT.' en 'RANG DF'.</t>
  </si>
  <si>
    <t xml:space="preserve">tabblad UITSLAG GF</t>
  </si>
  <si>
    <t xml:space="preserve">finale nationaal</t>
  </si>
  <si>
    <t xml:space="preserve">Type in cel 'BF4' het aantal partijen (minmaal 4) per speler in de finale.</t>
  </si>
  <si>
    <t xml:space="preserve">De meeste fouten gebeuren omdat men achteloos knipt, kopieert en plakt; doe dit niet!</t>
  </si>
  <si>
    <t xml:space="preserve">Overige fouten gebeuren omdat men niet controleert of dat wat is ingevoerd ook juist is; controleer jezelf!</t>
  </si>
  <si>
    <t xml:space="preserve">moylkl</t>
  </si>
  <si>
    <t xml:space="preserve">moybkl</t>
  </si>
  <si>
    <t xml:space="preserve">moy3kl</t>
  </si>
  <si>
    <t xml:space="preserve">moy3gr</t>
  </si>
  <si>
    <t xml:space="preserve">moydkl</t>
  </si>
  <si>
    <t xml:space="preserve">gemiddelde</t>
  </si>
  <si>
    <t xml:space="preserve">te m. car</t>
  </si>
  <si>
    <t xml:space="preserve">srt-klasse</t>
  </si>
  <si>
    <t xml:space="preserve">index1</t>
  </si>
  <si>
    <t xml:space="preserve">index2</t>
  </si>
  <si>
    <t xml:space="preserve">bovengrens</t>
  </si>
  <si>
    <t xml:space="preserve">van</t>
  </si>
  <si>
    <t xml:space="preserve">tot</t>
  </si>
  <si>
    <t xml:space="preserve">klasse</t>
  </si>
  <si>
    <t xml:space="preserve">int</t>
  </si>
  <si>
    <t xml:space="preserve">vast</t>
  </si>
  <si>
    <t xml:space="preserve">Libre Dames</t>
  </si>
  <si>
    <t xml:space="preserve">-</t>
  </si>
  <si>
    <t xml:space="preserve">4e</t>
  </si>
  <si>
    <t xml:space="preserve">3e</t>
  </si>
  <si>
    <t xml:space="preserve">1e</t>
  </si>
  <si>
    <t xml:space="preserve">dames</t>
  </si>
  <si>
    <t xml:space="preserve">Libre 4e klasse</t>
  </si>
  <si>
    <t xml:space="preserve">Libre 3e klasse</t>
  </si>
  <si>
    <t xml:space="preserve">Libre 2e klasse</t>
  </si>
  <si>
    <t xml:space="preserve">Libre 1e klasse</t>
  </si>
  <si>
    <t xml:space="preserve">2e</t>
  </si>
  <si>
    <t xml:space="preserve">Libre hoofdklasse</t>
  </si>
  <si>
    <t xml:space="preserve">Bandstoten 3e klasse</t>
  </si>
  <si>
    <t xml:space="preserve">ovg</t>
  </si>
  <si>
    <t xml:space="preserve">Bandstoten 2e klasse</t>
  </si>
  <si>
    <t xml:space="preserve">Bandstoten 1e klasse</t>
  </si>
  <si>
    <t xml:space="preserve">Bandstoten hoofdklasse</t>
  </si>
  <si>
    <t xml:space="preserve">Driebanden kl. 3e klasse</t>
  </si>
  <si>
    <t xml:space="preserve">Driebanden kl. 2e klasse</t>
  </si>
  <si>
    <t xml:space="preserve">Driebanden kl. 1e klasse</t>
  </si>
  <si>
    <t xml:space="preserve">Driebanden kl. hoofdklasse</t>
  </si>
  <si>
    <t xml:space="preserve">Driebanden gr. 1e klasse</t>
  </si>
  <si>
    <t xml:space="preserve">hfd</t>
  </si>
  <si>
    <t xml:space="preserve">Driebanden gr. overg. klasse</t>
  </si>
  <si>
    <t xml:space="preserve">RANKING BEPALING OP BASIS VAN DE VOORWEDSTRIJD</t>
  </si>
  <si>
    <t xml:space="preserve">JA</t>
  </si>
  <si>
    <t xml:space="preserve">INVULCELLEN</t>
  </si>
  <si>
    <t xml:space="preserve">PLAATS FINALE (8 spelers)</t>
  </si>
  <si>
    <t xml:space="preserve">RANKING VOORWEDSTRIJD OP BASIS VAN PUNTEN EN %</t>
  </si>
  <si>
    <t xml:space="preserve">MOYENNE</t>
  </si>
  <si>
    <t xml:space="preserve">NEE</t>
  </si>
  <si>
    <t xml:space="preserve">FORMULEVELDEN</t>
  </si>
  <si>
    <t xml:space="preserve">NIET GEPLAATST</t>
  </si>
  <si>
    <t xml:space="preserve">RESERVE (Nrs 9 en 10)</t>
  </si>
  <si>
    <t xml:space="preserve">P</t>
  </si>
  <si>
    <t xml:space="preserve">INDIEN AANVANGSGEMIDDELDE OFFICIEEL EN BINNEN DE GRENZEN IS ER ALTIJD SPRAKE VAN UITGESTELDE PROMOTIE</t>
  </si>
  <si>
    <t xml:space="preserve"># PARTIJEN VOORWEDSTR.</t>
  </si>
  <si>
    <t xml:space="preserve"># partijen districtsfinale</t>
  </si>
  <si>
    <t xml:space="preserve"># partijen gewestelijke finale</t>
  </si>
  <si>
    <t xml:space="preserve"># partijen natinale finale</t>
  </si>
  <si>
    <t xml:space="preserve">OFFIC.</t>
  </si>
  <si>
    <t xml:space="preserve">AAN-</t>
  </si>
  <si>
    <t xml:space="preserve">UITSLAG VOORWEDSTRIJDEN</t>
  </si>
  <si>
    <t xml:space="preserve">PNT
RNK</t>
  </si>
  <si>
    <t xml:space="preserve">TOT</t>
  </si>
  <si>
    <t xml:space="preserve">RANG VW</t>
  </si>
  <si>
    <t xml:space="preserve">DF</t>
  </si>
  <si>
    <t xml:space="preserve">GF</t>
  </si>
  <si>
    <t xml:space="preserve">NF</t>
  </si>
  <si>
    <t xml:space="preserve">NSZ</t>
  </si>
  <si>
    <t xml:space="preserve">TEAM</t>
  </si>
  <si>
    <t xml:space="preserve">PK</t>
  </si>
  <si>
    <t xml:space="preserve">NAME</t>
  </si>
  <si>
    <t xml:space="preserve">TE M.</t>
  </si>
  <si>
    <t xml:space="preserve">onder</t>
  </si>
  <si>
    <t xml:space="preserve">boven</t>
  </si>
  <si>
    <t xml:space="preserve">BEP.</t>
  </si>
  <si>
    <t xml:space="preserve">START</t>
  </si>
  <si>
    <t xml:space="preserve">#</t>
  </si>
  <si>
    <t xml:space="preserve">GEM.</t>
  </si>
  <si>
    <t xml:space="preserve">RANG</t>
  </si>
  <si>
    <t xml:space="preserve">ALG.</t>
  </si>
  <si>
    <t xml:space="preserve">NR.</t>
  </si>
  <si>
    <t xml:space="preserve">BONDSNR.</t>
  </si>
  <si>
    <t xml:space="preserve">ACHTERNAAM, VOORNAAM</t>
  </si>
  <si>
    <t xml:space="preserve">LIDNR.</t>
  </si>
  <si>
    <t xml:space="preserve">VERENIGING</t>
  </si>
  <si>
    <t xml:space="preserve">DISTR.NR.</t>
  </si>
  <si>
    <t xml:space="preserve">DISTRICT</t>
  </si>
  <si>
    <t xml:space="preserve">MOY.</t>
  </si>
  <si>
    <t xml:space="preserve">MOY</t>
  </si>
  <si>
    <t xml:space="preserve">A.MOY.</t>
  </si>
  <si>
    <t xml:space="preserve">Off.</t>
  </si>
  <si>
    <t xml:space="preserve">CAR.</t>
  </si>
  <si>
    <t xml:space="preserve">grens</t>
  </si>
  <si>
    <t xml:space="preserve"># PART.</t>
  </si>
  <si>
    <t xml:space="preserve">P.PNT.</t>
  </si>
  <si>
    <t xml:space="preserve">BRT.</t>
  </si>
  <si>
    <t xml:space="preserve">MOY.%</t>
  </si>
  <si>
    <t xml:space="preserve">CAR.%</t>
  </si>
  <si>
    <t xml:space="preserve">PARTIJEN</t>
  </si>
  <si>
    <t xml:space="preserve">CAR %</t>
  </si>
  <si>
    <t xml:space="preserve">MOY %</t>
  </si>
  <si>
    <t xml:space="preserve">UITSLAG-FORMULIER</t>
  </si>
  <si>
    <t xml:space="preserve">District</t>
  </si>
  <si>
    <t xml:space="preserve">Seizoen 2019 – 2020</t>
  </si>
  <si>
    <t xml:space="preserve">Gespeeld op biljarts kleiner</t>
  </si>
  <si>
    <t xml:space="preserve">dan 2.30 x 1.15   NEE</t>
  </si>
  <si>
    <t xml:space="preserve">Uitslag</t>
  </si>
  <si>
    <t xml:space="preserve">District kampioenschap</t>
  </si>
  <si>
    <t xml:space="preserve">Organisatie:</t>
  </si>
  <si>
    <t xml:space="preserve">Plaats kampioenschap:</t>
  </si>
  <si>
    <t xml:space="preserve">Data kampioenschap:</t>
  </si>
  <si>
    <t xml:space="preserve">Bondsno</t>
  </si>
  <si>
    <t xml:space="preserve">Geb.dat.</t>
  </si>
  <si>
    <t xml:space="preserve">Achternaam, voornaam</t>
  </si>
  <si>
    <t xml:space="preserve">Punt</t>
  </si>
  <si>
    <t xml:space="preserve">Car</t>
  </si>
  <si>
    <t xml:space="preserve">Brt</t>
  </si>
  <si>
    <t xml:space="preserve">A.moy</t>
  </si>
  <si>
    <t xml:space="preserve">P.moy</t>
  </si>
  <si>
    <t xml:space="preserve">H.S.</t>
  </si>
  <si>
    <t xml:space="preserve">EINDRESULTATEN</t>
  </si>
  <si>
    <t xml:space="preserve">KAMPIOEN:</t>
  </si>
  <si>
    <t xml:space="preserve">LID B.V.</t>
  </si>
  <si>
    <t xml:space="preserve">Toernooigem:</t>
  </si>
  <si>
    <t xml:space="preserve">GEGEVENS VOOR HET DEELNEMEN AAN DE REGIO FINALE</t>
  </si>
  <si>
    <t xml:space="preserve">CONTACTGEGEVENS AFGEVAARDIGDEN REGIO FINALE</t>
  </si>
  <si>
    <t xml:space="preserve">DISTRICT AFGEVAARDIGDE</t>
  </si>
  <si>
    <t xml:space="preserve">Naam</t>
  </si>
  <si>
    <t xml:space="preserve">Bondsnummer</t>
  </si>
  <si>
    <t xml:space="preserve">Lid B.V.</t>
  </si>
  <si>
    <t xml:space="preserve">Lidnummer</t>
  </si>
  <si>
    <t xml:space="preserve">Adres</t>
  </si>
  <si>
    <t xml:space="preserve">Woonplaats</t>
  </si>
  <si>
    <t xml:space="preserve">Districtsnummer</t>
  </si>
  <si>
    <t xml:space="preserve">Postcode</t>
  </si>
  <si>
    <t xml:space="preserve">7204 HB</t>
  </si>
  <si>
    <t xml:space="preserve">Startgemiddelde GF</t>
  </si>
  <si>
    <t xml:space="preserve">E-mail</t>
  </si>
  <si>
    <t xml:space="preserve">1e RESERVE</t>
  </si>
  <si>
    <t xml:space="preserve">District wl</t>
  </si>
  <si>
    <t xml:space="preserve">Plaats</t>
  </si>
  <si>
    <t xml:space="preserve">Datum</t>
  </si>
  <si>
    <t xml:space="preserve">formulier doorgeven uitslag</t>
  </si>
  <si>
    <t xml:space="preserve">(alle grijze cellen invullen)</t>
  </si>
  <si>
    <t xml:space="preserve">GEWESTELIJKE FINALE</t>
  </si>
  <si>
    <t xml:space="preserve">Organisatie lidnr. </t>
  </si>
  <si>
    <t xml:space="preserve">Naam van de vereniging </t>
  </si>
  <si>
    <t xml:space="preserve">Plaats kampioenschap </t>
  </si>
  <si>
    <t xml:space="preserve">Datum finale </t>
  </si>
  <si>
    <t xml:space="preserve">bondsnr.</t>
  </si>
  <si>
    <t xml:space="preserve">naam deelnemers</t>
  </si>
  <si>
    <t xml:space="preserve">vereniging</t>
  </si>
  <si>
    <t xml:space="preserve">punt.</t>
  </si>
  <si>
    <t xml:space="preserve">car.</t>
  </si>
  <si>
    <t xml:space="preserve">brt.</t>
  </si>
  <si>
    <t xml:space="preserve">alg.gem</t>
  </si>
  <si>
    <t xml:space="preserve">p.gem</t>
  </si>
  <si>
    <t xml:space="preserve">h.s.</t>
  </si>
  <si>
    <t xml:space="preserve">Toernooi moyenne: </t>
  </si>
  <si>
    <t xml:space="preserve">KAMPIOEN: </t>
  </si>
  <si>
    <t xml:space="preserve">Lid van: </t>
  </si>
  <si>
    <t xml:space="preserve">AFGEVAARDIGDE VAN UIT HET GEWEST</t>
  </si>
  <si>
    <t xml:space="preserve">Dit bestand mailen aan:</t>
  </si>
  <si>
    <t xml:space="preserve">Wedstrijdleider PK </t>
  </si>
  <si>
    <t xml:space="preserve">Gewest NON afd. 2</t>
  </si>
  <si>
    <t xml:space="preserve"> </t>
  </si>
  <si>
    <t xml:space="preserve">Richard Kuiper</t>
  </si>
  <si>
    <t xml:space="preserve">06-10669393</t>
  </si>
  <si>
    <t xml:space="preserve">r.kuiper@knbb-gewestnon.nl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</si>
</sst>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;@"/>
    <numFmt numFmtId="166" formatCode="&quot;BOOL&quot;E&quot;AN&quot;"/>
    <numFmt numFmtId="167" formatCode="0.000"/>
    <numFmt numFmtId="168" formatCode="0.00"/>
    <numFmt numFmtId="169" formatCode="DD/MM/YY"/>
    <numFmt numFmtId="170" formatCode="0.0000"/>
    <numFmt numFmtId="171" formatCode="General"/>
    <numFmt numFmtId="172" formatCode="0"/>
    <numFmt numFmtId="173" formatCode="DD/MM/YYYY"/>
    <numFmt numFmtId="174" formatCode="@"/>
    <numFmt numFmtId="175" formatCode="D\ MMMM\ YYYY"/>
  </numFmts>
  <fonts count="3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0"/>
      <color rgb="FF000000"/>
      <name val="Verdana"/>
      <family val="2"/>
      <charset val="1"/>
    </font>
    <font>
      <sz val="10"/>
      <color rgb="FF000000"/>
      <name val="Calibri"/>
      <family val="2"/>
      <charset val="1"/>
    </font>
    <font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2"/>
      <name val="Arial"/>
      <family val="2"/>
      <charset val="1"/>
    </font>
    <font>
      <i val="true"/>
      <u val="single"/>
      <sz val="12"/>
      <name val="Arial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b val="true"/>
      <strike val="true"/>
      <sz val="10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8"/>
      <color rgb="FF339966"/>
      <name val="Arial"/>
      <family val="2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FFFFFF"/>
      <name val="Times New Roman"/>
      <family val="1"/>
      <charset val="1"/>
    </font>
    <font>
      <i val="true"/>
      <sz val="10"/>
      <color rgb="FF000000"/>
      <name val="Arial"/>
      <family val="2"/>
      <charset val="1"/>
    </font>
    <font>
      <u val="single"/>
      <sz val="14"/>
      <color rgb="FFFF000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i val="true"/>
      <u val="single"/>
      <sz val="11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66"/>
      </patternFill>
    </fill>
    <fill>
      <patternFill patternType="solid">
        <fgColor rgb="FFFFFF99"/>
        <bgColor rgb="FFFFEB9C"/>
      </patternFill>
    </fill>
    <fill>
      <patternFill patternType="solid">
        <fgColor rgb="FFDBEEF4"/>
        <bgColor rgb="FFE6E6FF"/>
      </patternFill>
    </fill>
    <fill>
      <patternFill patternType="solid">
        <fgColor rgb="FFFFFFD7"/>
        <bgColor rgb="FFFFFFFF"/>
      </patternFill>
    </fill>
    <fill>
      <patternFill patternType="solid">
        <fgColor rgb="FFE6E6FF"/>
        <bgColor rgb="FFE6E6E6"/>
      </patternFill>
    </fill>
    <fill>
      <patternFill patternType="solid">
        <fgColor rgb="FFCCFFCC"/>
        <bgColor rgb="FFC6EFCE"/>
      </patternFill>
    </fill>
    <fill>
      <patternFill patternType="solid">
        <fgColor rgb="FFFFFF66"/>
        <bgColor rgb="FFFFFF99"/>
      </patternFill>
    </fill>
    <fill>
      <patternFill patternType="solid">
        <fgColor rgb="FFFFCCFF"/>
        <bgColor rgb="FFFFC7CE"/>
      </patternFill>
    </fill>
    <fill>
      <patternFill patternType="solid">
        <fgColor rgb="FFFDEADA"/>
        <bgColor rgb="FFE6E6E6"/>
      </patternFill>
    </fill>
    <fill>
      <patternFill patternType="solid">
        <fgColor rgb="FF002060"/>
        <bgColor rgb="FF000080"/>
      </patternFill>
    </fill>
    <fill>
      <patternFill patternType="solid">
        <fgColor rgb="FFC00000"/>
        <bgColor rgb="FF9C0006"/>
      </patternFill>
    </fill>
    <fill>
      <patternFill patternType="solid">
        <fgColor rgb="FF00B050"/>
        <bgColor rgb="FF339966"/>
      </patternFill>
    </fill>
    <fill>
      <patternFill patternType="solid">
        <fgColor rgb="FFFFC000"/>
        <bgColor rgb="FFFFFF00"/>
      </patternFill>
    </fill>
    <fill>
      <patternFill patternType="solid">
        <fgColor rgb="FF92D050"/>
        <bgColor rgb="FFC3D69B"/>
      </patternFill>
    </fill>
    <fill>
      <patternFill patternType="solid">
        <fgColor rgb="FF00B0F0"/>
        <bgColor rgb="FF008080"/>
      </patternFill>
    </fill>
    <fill>
      <patternFill patternType="solid">
        <fgColor rgb="FFCCCCCC"/>
        <bgColor rgb="FFB9CDE5"/>
      </patternFill>
    </fill>
    <fill>
      <patternFill patternType="solid">
        <fgColor rgb="FFFFFFFF"/>
        <bgColor rgb="FFFFFFD7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true" diagonalDown="true">
      <left/>
      <right/>
      <top/>
      <bottom/>
      <diagonal style="thin"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/>
      <right/>
      <top/>
      <bottom style="thin">
        <color rgb="FFCCCCCC"/>
      </bottom>
      <diagonal/>
    </border>
    <border diagonalUp="false" diagonalDown="false">
      <left/>
      <right/>
      <top/>
      <bottom style="thin">
        <color rgb="FF808080"/>
      </bottom>
      <diagonal/>
    </border>
    <border diagonalUp="false" diagonalDown="false">
      <left/>
      <right/>
      <top style="thin">
        <color rgb="FFCCCCCC"/>
      </top>
      <bottom style="thin">
        <color rgb="FFCCCCCC"/>
      </bottom>
      <diagonal/>
    </border>
    <border diagonalUp="false" diagonalDown="false">
      <left/>
      <right/>
      <top style="thin">
        <color rgb="FF808080"/>
      </top>
      <bottom style="thin">
        <color rgb="FF808080"/>
      </bottom>
      <diagonal/>
    </border>
    <border diagonalUp="false" diagonalDown="false">
      <left/>
      <right/>
      <top style="thin">
        <color rgb="FFCCCCCC"/>
      </top>
      <bottom/>
      <diagonal/>
    </border>
    <border diagonalUp="false" diagonalDown="false">
      <left/>
      <right/>
      <top style="thin">
        <color rgb="FFCCCCCC"/>
      </top>
      <bottom style="thin"/>
      <diagonal/>
    </border>
    <border diagonalUp="false" diagonalDown="false">
      <left/>
      <right/>
      <top style="thin">
        <color rgb="FF808080"/>
      </top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4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5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5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6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7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8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4" borderId="9" xfId="22" applyFont="true" applyBorder="true" applyAlignment="true" applyProtection="true">
      <alignment horizontal="left" vertical="bottom" textRotation="0" wrapText="false" indent="0" shrinkToFit="true"/>
      <protection locked="false" hidden="false"/>
    </xf>
    <xf numFmtId="164" fontId="12" fillId="4" borderId="9" xfId="22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4" borderId="9" xfId="22" applyFont="true" applyBorder="true" applyAlignment="true" applyProtection="true">
      <alignment horizontal="left" vertical="bottom" textRotation="0" wrapText="false" indent="0" shrinkToFit="true"/>
      <protection locked="false" hidden="false"/>
    </xf>
    <xf numFmtId="164" fontId="13" fillId="4" borderId="9" xfId="22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7" fontId="6" fillId="4" borderId="9" xfId="22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2" applyFont="true" applyBorder="false" applyAlignment="true" applyProtection="true">
      <alignment horizontal="general" vertical="bottom" textRotation="0" wrapText="false" indent="0" shrinkToFit="true"/>
      <protection locked="true" hidden="true"/>
    </xf>
    <xf numFmtId="164" fontId="6" fillId="0" borderId="0" xfId="22" applyFont="true" applyBorder="false" applyAlignment="true" applyProtection="true">
      <alignment horizontal="center" vertical="bottom" textRotation="0" wrapText="false" indent="0" shrinkToFit="true"/>
      <protection locked="true" hidden="true"/>
    </xf>
    <xf numFmtId="164" fontId="6" fillId="0" borderId="0" xfId="22" applyFont="true" applyBorder="false" applyAlignment="true" applyProtection="true">
      <alignment horizontal="general" vertical="bottom" textRotation="0" wrapText="false" indent="0" shrinkToFit="true"/>
      <protection locked="true" hidden="true"/>
    </xf>
    <xf numFmtId="164" fontId="6" fillId="0" borderId="0" xfId="22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5" fillId="0" borderId="9" xfId="22" applyFont="true" applyBorder="true" applyAlignment="true" applyProtection="true">
      <alignment horizontal="right" vertical="center" textRotation="0" wrapText="false" indent="0" shrinkToFit="true"/>
      <protection locked="true" hidden="true"/>
    </xf>
    <xf numFmtId="164" fontId="15" fillId="6" borderId="9" xfId="22" applyFont="true" applyBorder="true" applyAlignment="true" applyProtection="true">
      <alignment horizontal="center" vertical="bottom" textRotation="0" wrapText="false" indent="0" shrinkToFit="true"/>
      <protection locked="false" hidden="true"/>
    </xf>
    <xf numFmtId="164" fontId="5" fillId="0" borderId="0" xfId="22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0" borderId="0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8" fontId="13" fillId="6" borderId="9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6" fillId="0" borderId="11" xfId="22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4" fontId="6" fillId="0" borderId="12" xfId="22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7" borderId="9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6" fillId="0" borderId="0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8" fontId="13" fillId="8" borderId="9" xfId="22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6" fillId="0" borderId="12" xfId="22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64" fontId="15" fillId="9" borderId="9" xfId="22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5" fillId="0" borderId="0" xfId="22" applyFont="true" applyBorder="true" applyAlignment="true" applyProtection="true">
      <alignment horizontal="general" vertical="bottom" textRotation="0" wrapText="false" indent="0" shrinkToFit="true"/>
      <protection locked="true" hidden="true"/>
    </xf>
    <xf numFmtId="164" fontId="17" fillId="0" borderId="0" xfId="22" applyFont="true" applyBorder="false" applyAlignment="true" applyProtection="true">
      <alignment horizontal="general" vertical="bottom" textRotation="0" wrapText="true" indent="0" shrinkToFit="true"/>
      <protection locked="true" hidden="true"/>
    </xf>
    <xf numFmtId="164" fontId="15" fillId="0" borderId="0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18" fillId="0" borderId="0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6" fillId="3" borderId="9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19" fillId="10" borderId="0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14" fillId="10" borderId="0" xfId="22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13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6" fillId="6" borderId="9" xfId="22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6" fillId="0" borderId="14" xfId="22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64" fontId="6" fillId="0" borderId="13" xfId="22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68" fontId="6" fillId="0" borderId="0" xfId="22" applyFont="true" applyBorder="false" applyAlignment="true" applyProtection="true">
      <alignment horizontal="center" vertical="bottom" textRotation="0" wrapText="false" indent="0" shrinkToFit="true"/>
      <protection locked="true" hidden="true"/>
    </xf>
    <xf numFmtId="164" fontId="15" fillId="6" borderId="9" xfId="22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2" fillId="10" borderId="9" xfId="2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13" fillId="10" borderId="15" xfId="2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12" fillId="10" borderId="15" xfId="2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6" fillId="10" borderId="9" xfId="22" applyFont="true" applyBorder="true" applyAlignment="true" applyProtection="true">
      <alignment horizontal="center" vertical="bottom" textRotation="90" wrapText="true" indent="0" shrinkToFit="true"/>
      <protection locked="true" hidden="true"/>
    </xf>
    <xf numFmtId="164" fontId="6" fillId="10" borderId="9" xfId="22" applyFont="true" applyBorder="true" applyAlignment="true" applyProtection="true">
      <alignment horizontal="center" vertical="bottom" textRotation="90" wrapText="false" indent="0" shrinkToFit="true"/>
      <protection locked="true" hidden="true"/>
    </xf>
    <xf numFmtId="164" fontId="15" fillId="10" borderId="9" xfId="22" applyFont="true" applyBorder="true" applyAlignment="true" applyProtection="true">
      <alignment horizontal="center" vertical="bottom" textRotation="90" wrapText="false" indent="0" shrinkToFit="true"/>
      <protection locked="true" hidden="true"/>
    </xf>
    <xf numFmtId="164" fontId="15" fillId="0" borderId="0" xfId="22" applyFont="true" applyBorder="true" applyAlignment="true" applyProtection="true">
      <alignment horizontal="center" vertical="bottom" textRotation="90" wrapText="false" indent="0" shrinkToFit="true"/>
      <protection locked="true" hidden="true"/>
    </xf>
    <xf numFmtId="164" fontId="20" fillId="11" borderId="9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0" fillId="0" borderId="0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8" fontId="20" fillId="12" borderId="9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8" fontId="20" fillId="0" borderId="0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0" fillId="13" borderId="9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0" fillId="14" borderId="9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15" fillId="15" borderId="9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13" fillId="10" borderId="16" xfId="2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12" fillId="10" borderId="16" xfId="2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6" fillId="16" borderId="15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6" fillId="0" borderId="16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6" fillId="16" borderId="15" xfId="22" applyFont="true" applyBorder="true" applyAlignment="true" applyProtection="true">
      <alignment horizontal="center" vertical="bottom" textRotation="0" wrapText="true" indent="0" shrinkToFit="true"/>
      <protection locked="true" hidden="true"/>
    </xf>
    <xf numFmtId="168" fontId="6" fillId="16" borderId="15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8" fontId="6" fillId="16" borderId="15" xfId="22" applyFont="true" applyBorder="true" applyAlignment="true" applyProtection="true">
      <alignment horizontal="center" vertical="bottom" textRotation="0" wrapText="true" indent="0" shrinkToFit="true"/>
      <protection locked="true" hidden="true"/>
    </xf>
    <xf numFmtId="164" fontId="13" fillId="10" borderId="9" xfId="20" applyFont="true" applyBorder="true" applyAlignment="true" applyProtection="true">
      <alignment horizontal="right" vertical="bottom" textRotation="0" wrapText="false" indent="0" shrinkToFit="true"/>
      <protection locked="true" hidden="true"/>
    </xf>
    <xf numFmtId="164" fontId="13" fillId="10" borderId="9" xfId="2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13" fillId="10" borderId="9" xfId="2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9" fontId="13" fillId="10" borderId="9" xfId="20" applyFont="true" applyBorder="true" applyAlignment="true" applyProtection="true">
      <alignment horizontal="left" vertical="bottom" textRotation="0" wrapText="false" indent="0" shrinkToFit="true"/>
      <protection locked="true" hidden="true"/>
    </xf>
    <xf numFmtId="169" fontId="13" fillId="10" borderId="17" xfId="2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13" fillId="10" borderId="17" xfId="2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70" fontId="13" fillId="10" borderId="17" xfId="2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8" fontId="13" fillId="10" borderId="17" xfId="20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71" fontId="16" fillId="0" borderId="0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6" fillId="16" borderId="17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8" fontId="6" fillId="16" borderId="17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6" fillId="10" borderId="0" xfId="22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3" fillId="6" borderId="9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6" borderId="9" xfId="22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6" borderId="9" xfId="22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7" fontId="6" fillId="6" borderId="9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13" fillId="17" borderId="9" xfId="22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6" fillId="17" borderId="9" xfId="22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6" fillId="8" borderId="9" xfId="22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3" fillId="8" borderId="9" xfId="22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6" fillId="17" borderId="9" xfId="22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72" fontId="6" fillId="6" borderId="9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3" fillId="8" borderId="9" xfId="22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3" fillId="8" borderId="9" xfId="22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0" borderId="0" xfId="22" applyFont="true" applyBorder="true" applyAlignment="true" applyProtection="true">
      <alignment horizontal="center" vertical="bottom" textRotation="0" wrapText="false" indent="0" shrinkToFit="true"/>
      <protection locked="false" hidden="true"/>
    </xf>
    <xf numFmtId="171" fontId="15" fillId="0" borderId="9" xfId="22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0" borderId="0" xfId="22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6" fillId="8" borderId="9" xfId="22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6" fillId="0" borderId="16" xfId="22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6" borderId="18" xfId="22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0" borderId="11" xfId="22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6" fillId="0" borderId="0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7" fontId="13" fillId="6" borderId="9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2" fontId="13" fillId="6" borderId="9" xfId="22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6" borderId="9" xfId="22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2" fontId="6" fillId="0" borderId="0" xfId="22" applyFont="true" applyBorder="true" applyAlignment="true" applyProtection="true">
      <alignment horizontal="center" vertical="bottom" textRotation="0" wrapText="false" indent="0" shrinkToFit="true"/>
      <protection locked="true" hidden="true"/>
    </xf>
    <xf numFmtId="164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0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4" fillId="3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4" fillId="3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4" fillId="3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18" borderId="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" fillId="3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4" fontId="4" fillId="3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6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4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3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18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18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18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4" fillId="18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2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4" fillId="3" borderId="2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4" fontId="4" fillId="3" borderId="20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4" fontId="24" fillId="18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3" borderId="2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1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18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18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4" fillId="18" borderId="18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75" fontId="4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0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1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2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3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3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1" fillId="3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31" fillId="3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1" fillId="3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31" fillId="3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1" fillId="3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31" fillId="3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1" fillId="3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31" fillId="3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3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1" fillId="3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2" fontId="31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1" fillId="3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31" fillId="3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30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3" fontId="30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3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30" fillId="3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4" fillId="3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ard 2 2" xfId="20"/>
    <cellStyle name="Standaard_Blad1" xfId="21"/>
    <cellStyle name="Excel Built-in Normal" xfId="22"/>
  </cellStyles>
  <dxfs count="13">
    <dxf>
      <font>
        <name val="Arial"/>
        <charset val="1"/>
        <family val="2"/>
        <color rgb="FF9C6500"/>
      </font>
      <fill>
        <patternFill>
          <bgColor rgb="FFFFEB9C"/>
        </patternFill>
      </fill>
    </dxf>
    <dxf>
      <font>
        <name val="Arial"/>
        <charset val="1"/>
        <family val="2"/>
        <color rgb="FF9C0006"/>
      </font>
      <fill>
        <patternFill>
          <bgColor rgb="FFFFC7CE"/>
        </patternFill>
      </fill>
    </dxf>
    <dxf>
      <font>
        <name val="Arial"/>
        <charset val="1"/>
        <family val="2"/>
        <color rgb="FF006100"/>
      </font>
      <fill>
        <patternFill>
          <bgColor rgb="FFC6EFCE"/>
        </patternFill>
      </fill>
    </dxf>
    <dxf>
      <font>
        <name val="Arial"/>
        <charset val="1"/>
        <family val="2"/>
      </font>
      <fill>
        <patternFill>
          <bgColor rgb="FFD7E4BD"/>
        </patternFill>
      </fill>
    </dxf>
    <dxf>
      <font>
        <name val="Arial"/>
        <charset val="1"/>
        <family val="2"/>
      </font>
      <fill>
        <patternFill>
          <bgColor rgb="FF8EB4E3"/>
        </patternFill>
      </fill>
    </dxf>
    <dxf>
      <font>
        <name val="Arial"/>
        <charset val="1"/>
        <family val="2"/>
      </font>
      <fill>
        <patternFill>
          <bgColor rgb="FFFF8080"/>
        </patternFill>
      </fill>
    </dxf>
    <dxf>
      <font>
        <name val="Arial"/>
        <charset val="1"/>
        <family val="2"/>
      </font>
      <fill>
        <patternFill>
          <bgColor rgb="FFFFFF99"/>
        </patternFill>
      </fill>
    </dxf>
    <dxf>
      <font>
        <name val="Arial"/>
        <charset val="1"/>
        <family val="2"/>
      </font>
      <fill>
        <patternFill>
          <bgColor rgb="FFCCFFCC"/>
        </patternFill>
      </fill>
    </dxf>
    <dxf>
      <font>
        <name val="Arial"/>
        <charset val="1"/>
        <family val="2"/>
      </font>
      <fill>
        <patternFill>
          <bgColor rgb="FFE46C0A"/>
        </patternFill>
      </fill>
    </dxf>
    <dxf>
      <font>
        <name val="Arial"/>
        <charset val="1"/>
        <family val="2"/>
      </font>
      <fill>
        <patternFill>
          <bgColor rgb="FFC3D69B"/>
        </patternFill>
      </fill>
    </dxf>
    <dxf>
      <font>
        <name val="Arial"/>
        <charset val="1"/>
        <family val="2"/>
      </font>
      <fill>
        <patternFill>
          <bgColor rgb="FFB9CDE5"/>
        </patternFill>
      </fill>
    </dxf>
    <dxf>
      <font>
        <name val="Arial"/>
        <charset val="1"/>
        <family val="2"/>
        <color rgb="FF9C0006"/>
      </font>
      <fill>
        <patternFill>
          <bgColor rgb="FFFFC7CE"/>
        </patternFill>
      </fill>
    </dxf>
    <dxf>
      <font>
        <name val="Arial"/>
        <charset val="1"/>
        <family val="2"/>
        <b val="0"/>
        <i val="0"/>
        <strike val="0"/>
        <color rgb="FF000000"/>
        <sz val="11"/>
        <u val="none"/>
      </font>
      <fill>
        <patternFill>
          <bgColor rgb="FFE6E6E6"/>
        </patternFill>
      </fill>
      <border diagonalUp="false" diagonalDown="false">
        <left/>
        <right/>
        <top style="thin"/>
        <bottom style="thin"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9C6500"/>
      <rgbColor rgb="FF800080"/>
      <rgbColor rgb="FF00B050"/>
      <rgbColor rgb="FFCCCCCC"/>
      <rgbColor rgb="FF808080"/>
      <rgbColor rgb="FFD7E4BD"/>
      <rgbColor rgb="FF993366"/>
      <rgbColor rgb="FFFFFFD7"/>
      <rgbColor rgb="FFDBEEF4"/>
      <rgbColor rgb="FF660066"/>
      <rgbColor rgb="FFFF8080"/>
      <rgbColor rgb="FF0066CC"/>
      <rgbColor rgb="FFB9CDE5"/>
      <rgbColor rgb="FF000080"/>
      <rgbColor rgb="FFFF00FF"/>
      <rgbColor rgb="FFFFFF66"/>
      <rgbColor rgb="FF00FFFF"/>
      <rgbColor rgb="FF800080"/>
      <rgbColor rgb="FFC00000"/>
      <rgbColor rgb="FF008080"/>
      <rgbColor rgb="FF0000FF"/>
      <rgbColor rgb="FF00B0F0"/>
      <rgbColor rgb="FFC6EFCE"/>
      <rgbColor rgb="FFCCFFCC"/>
      <rgbColor rgb="FFFFFF99"/>
      <rgbColor rgb="FF8EB4E3"/>
      <rgbColor rgb="FFFFCCFF"/>
      <rgbColor rgb="FFE6E6FF"/>
      <rgbColor rgb="FFFFC7CE"/>
      <rgbColor rgb="FF3366FF"/>
      <rgbColor rgb="FFE6E6E6"/>
      <rgbColor rgb="FF92D050"/>
      <rgbColor rgb="FFFFC000"/>
      <rgbColor rgb="FFFFEB9C"/>
      <rgbColor rgb="FFE46C0A"/>
      <rgbColor rgb="FFFDEADA"/>
      <rgbColor rgb="FFC3D69B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9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13</xdr:col>
      <xdr:colOff>397800</xdr:colOff>
      <xdr:row>1</xdr:row>
      <xdr:rowOff>3960</xdr:rowOff>
    </xdr:to>
    <xdr:pic>
      <xdr:nvPicPr>
        <xdr:cNvPr id="0" name="Afbeelding 1" descr=""/>
        <xdr:cNvPicPr/>
      </xdr:nvPicPr>
      <xdr:blipFill>
        <a:blip r:embed="rId1"/>
        <a:stretch/>
      </xdr:blipFill>
      <xdr:spPr>
        <a:xfrm>
          <a:off x="0" y="0"/>
          <a:ext cx="6817320" cy="1453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11</xdr:col>
      <xdr:colOff>453960</xdr:colOff>
      <xdr:row>1</xdr:row>
      <xdr:rowOff>11880</xdr:rowOff>
    </xdr:to>
    <xdr:pic>
      <xdr:nvPicPr>
        <xdr:cNvPr id="1" name="Afbeelding 1" descr=""/>
        <xdr:cNvPicPr/>
      </xdr:nvPicPr>
      <xdr:blipFill>
        <a:blip r:embed="rId1"/>
        <a:stretch/>
      </xdr:blipFill>
      <xdr:spPr>
        <a:xfrm>
          <a:off x="0" y="0"/>
          <a:ext cx="7484040" cy="153684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moy3gr" displayName="moy3gr" ref="X4:AC19" headerRowCount="1" totalsRowCount="0" totalsRowShown="0">
  <tableColumns count="6">
    <tableColumn id="1" name="van"/>
    <tableColumn id="2" name="Kolom2"/>
    <tableColumn id="3" name="tot"/>
    <tableColumn id="4" name="klasse"/>
    <tableColumn id="5" name="int"/>
    <tableColumn id="6" name="vast"/>
  </tableColumns>
</table>
</file>

<file path=xl/tables/table2.xml><?xml version="1.0" encoding="utf-8"?>
<table xmlns="http://schemas.openxmlformats.org/spreadsheetml/2006/main" id="2" name="moy3kl" displayName="moy3kl" ref="R4:W27" headerRowCount="1" totalsRowCount="0" totalsRowShown="0">
  <tableColumns count="6">
    <tableColumn id="1" name="van"/>
    <tableColumn id="2" name="Kolom2"/>
    <tableColumn id="3" name="tot"/>
    <tableColumn id="4" name="klasse"/>
    <tableColumn id="5" name="int"/>
    <tableColumn id="6" name="vast"/>
  </tableColumns>
</table>
</file>

<file path=xl/tables/table3.xml><?xml version="1.0" encoding="utf-8"?>
<table xmlns="http://schemas.openxmlformats.org/spreadsheetml/2006/main" id="3" name="moybkl" displayName="moybkl" ref="L4:Q29" headerRowCount="1" totalsRowCount="0" totalsRowShown="0">
  <tableColumns count="6">
    <tableColumn id="1" name="van"/>
    <tableColumn id="2" name="Kolom2"/>
    <tableColumn id="3" name="tot"/>
    <tableColumn id="4" name="klasse"/>
    <tableColumn id="5" name="int"/>
    <tableColumn id="6" name="vast"/>
  </tableColumns>
</table>
</file>

<file path=xl/tables/table4.xml><?xml version="1.0" encoding="utf-8"?>
<table xmlns="http://schemas.openxmlformats.org/spreadsheetml/2006/main" id="4" name="moydkl" displayName="moydkl" ref="AD4:AI38" headerRowCount="1" totalsRowCount="0" totalsRowShown="0">
  <tableColumns count="6">
    <tableColumn id="1" name="van"/>
    <tableColumn id="2" name="Kolom2"/>
    <tableColumn id="3" name="tot"/>
    <tableColumn id="4" name="klasse"/>
    <tableColumn id="5" name="int"/>
    <tableColumn id="6" name="vast"/>
  </tableColumns>
</table>
</file>

<file path=xl/tables/table5.xml><?xml version="1.0" encoding="utf-8"?>
<table xmlns="http://schemas.openxmlformats.org/spreadsheetml/2006/main" id="5" name="moylkl" displayName="moylkl" ref="F4:K44" headerRowCount="1" totalsRowCount="0" totalsRowShown="0">
  <tableColumns count="6">
    <tableColumn id="1" name="van"/>
    <tableColumn id="2" name="Kolom2"/>
    <tableColumn id="3" name="tot"/>
    <tableColumn id="4" name="klasse"/>
    <tableColumn id="5" name="int"/>
    <tableColumn id="6" name="vast"/>
  </tableColumns>
</table>
</file>

<file path=xl/tables/table6.xml><?xml version="1.0" encoding="utf-8"?>
<table xmlns="http://schemas.openxmlformats.org/spreadsheetml/2006/main" id="6" name="moytabel" displayName="moytabel" ref="F5:AI63" headerRowCount="0" totalsRowCount="0" totalsRowShown="0">
  <tableColumns count="30">
    <tableColumn id="1" name="Kolom1"/>
    <tableColumn id="2" name="Kolom2"/>
    <tableColumn id="3" name="Kolom3"/>
    <tableColumn id="4" name="Kolom4"/>
    <tableColumn id="5" name="Kolom5"/>
    <tableColumn id="6" name="Kolom6"/>
    <tableColumn id="7" name="Kolom28"/>
    <tableColumn id="8" name="Kolom29"/>
    <tableColumn id="9" name="Kolom30"/>
    <tableColumn id="10" name="Kolom7"/>
    <tableColumn id="11" name="Kolom8"/>
    <tableColumn id="12" name="Kolom9"/>
    <tableColumn id="13" name="Kolom25"/>
    <tableColumn id="14" name="Kolom26"/>
    <tableColumn id="15" name="Kolom27"/>
    <tableColumn id="16" name="Kolom10"/>
    <tableColumn id="17" name="Kolom11"/>
    <tableColumn id="18" name="Kolom12"/>
    <tableColumn id="19" name="Kolom22"/>
    <tableColumn id="20" name="Kolom23"/>
    <tableColumn id="21" name="Kolom24"/>
    <tableColumn id="22" name="Kolom13"/>
    <tableColumn id="23" name="Kolom14"/>
    <tableColumn id="24" name="Kolom15"/>
    <tableColumn id="25" name="Kolom19"/>
    <tableColumn id="26" name="Kolom20"/>
    <tableColumn id="27" name="Kolom21"/>
    <tableColumn id="28" name="Kolom16"/>
    <tableColumn id="29" name="Kolom17"/>
    <tableColumn id="30" name="Kolom18"/>
  </tableColumns>
</table>
</file>

<file path=xl/tables/table7.xml><?xml version="1.0" encoding="utf-8"?>
<table xmlns="http://schemas.openxmlformats.org/spreadsheetml/2006/main" id="7" name="resultaat" displayName="resultaat" ref="B8:BI67" headerRowCount="0" totalsRowCount="0" totalsRowShown="0">
  <tableColumns count="60">
    <tableColumn id="1" name="Kolom1"/>
    <tableColumn id="2" name="Kolom2"/>
    <tableColumn id="3" name="Kolom3"/>
    <tableColumn id="4" name="Kolom4"/>
    <tableColumn id="5" name="Kolom5"/>
    <tableColumn id="6" name="Kolom6"/>
    <tableColumn id="7" name="Kolom7"/>
    <tableColumn id="8" name="Kolom8"/>
    <tableColumn id="9" name="Kolom9"/>
    <tableColumn id="10" name="Kolom10"/>
    <tableColumn id="11" name="Kolom11"/>
    <tableColumn id="12" name="Kolom12"/>
    <tableColumn id="13" name="Kolom13"/>
    <tableColumn id="14" name="Kolom14"/>
    <tableColumn id="15" name="Kolom15"/>
    <tableColumn id="16" name="Kolom16"/>
    <tableColumn id="17" name="Kolom17"/>
    <tableColumn id="18" name="Kolom18"/>
    <tableColumn id="19" name="Kolom19"/>
    <tableColumn id="20" name="Kolom20"/>
    <tableColumn id="21" name="Kolom21"/>
    <tableColumn id="22" name="Kolom22"/>
    <tableColumn id="23" name="Kolom23"/>
    <tableColumn id="24" name="Kolom24"/>
    <tableColumn id="25" name="Kolom25"/>
    <tableColumn id="26" name="Kolom26"/>
    <tableColumn id="27" name="Kolom27"/>
    <tableColumn id="28" name="Kolom28"/>
    <tableColumn id="29" name="Kolom29"/>
    <tableColumn id="30" name="Kolom30"/>
    <tableColumn id="31" name="Kolom31"/>
    <tableColumn id="32" name="Kolom32"/>
    <tableColumn id="33" name="Kolom33"/>
    <tableColumn id="34" name="Kolom34"/>
    <tableColumn id="35" name="Kolom35"/>
    <tableColumn id="36" name="Kolom36"/>
    <tableColumn id="37" name="Kolom37"/>
    <tableColumn id="38" name="Kolom38"/>
    <tableColumn id="39" name="Kolom39"/>
    <tableColumn id="40" name="Kolom40"/>
    <tableColumn id="41" name="Kolom41"/>
    <tableColumn id="42" name="Kolom42"/>
    <tableColumn id="43" name="Kolom43"/>
    <tableColumn id="44" name="Kolom44"/>
    <tableColumn id="45" name="Kolom45"/>
    <tableColumn id="46" name="Kolom46"/>
    <tableColumn id="47" name="Kolom47"/>
    <tableColumn id="48" name="Kolom48"/>
    <tableColumn id="49" name="Kolom49"/>
    <tableColumn id="50" name="Kolom50"/>
    <tableColumn id="51" name="Kolom60"/>
    <tableColumn id="52" name="Kolom51"/>
    <tableColumn id="53" name="Kolom52"/>
    <tableColumn id="54" name="Kolom53"/>
    <tableColumn id="55" name="Kolom54"/>
    <tableColumn id="56" name="Kolom55"/>
    <tableColumn id="57" name="Kolom56"/>
    <tableColumn id="58" name="Kolom57"/>
    <tableColumn id="59" name="Kolom58"/>
    <tableColumn id="60" name="Kolom59"/>
  </tableColumns>
</table>
</file>

<file path=xl/tables/table8.xml><?xml version="1.0" encoding="utf-8"?>
<table xmlns="http://schemas.openxmlformats.org/spreadsheetml/2006/main" id="8" name="spelers" displayName="spelers" ref="B7:G67" headerRowCount="1" totalsRowCount="0" totalsRowShown="0">
  <tableColumns count="6">
    <tableColumn id="1" name="BONDSNR."/>
    <tableColumn id="2" name="ACHTERNAAM, VOORNAAM"/>
    <tableColumn id="3" name="LIDNR."/>
    <tableColumn id="4" name="VERENIGING"/>
    <tableColumn id="5" name="DISTR.NR."/>
    <tableColumn id="6" name="DISTRICT"/>
  </tableColumns>
</table>
</file>

<file path=xl/tables/table9.xml><?xml version="1.0" encoding="utf-8"?>
<table xmlns="http://schemas.openxmlformats.org/spreadsheetml/2006/main" id="9" name="srtklasse" displayName="srtklasse" ref="A4:D20" headerRowCount="1" totalsRowCount="0" totalsRowShown="0">
  <tableColumns count="4">
    <tableColumn id="1" name="srt-klasse"/>
    <tableColumn id="2" name="index1"/>
    <tableColumn id="3" name="index2"/>
    <tableColumn id="4" name="bovengrens"/>
  </tableColumns>
</table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7" Type="http://schemas.openxmlformats.org/officeDocument/2006/relationships/table" Target="../tables/table9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table" Target="../tables/table7.xml"/><Relationship Id="rId2" Type="http://schemas.openxmlformats.org/officeDocument/2006/relationships/table" Target="../tables/table8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3" activeCellId="0" sqref="A13"/>
    </sheetView>
  </sheetViews>
  <sheetFormatPr defaultColWidth="10.03125" defaultRowHeight="12.75" zeroHeight="false" outlineLevelRow="0" outlineLevelCol="0"/>
  <cols>
    <col collapsed="false" customWidth="true" hidden="false" outlineLevel="0" max="1" min="1" style="1" width="8.79"/>
    <col collapsed="false" customWidth="true" hidden="false" outlineLevel="0" max="2" min="2" style="2" width="4.14"/>
    <col collapsed="false" customWidth="true" hidden="false" outlineLevel="0" max="3" min="3" style="3" width="19.12"/>
    <col collapsed="false" customWidth="true" hidden="false" outlineLevel="0" max="4" min="4" style="3" width="137.84"/>
    <col collapsed="false" customWidth="false" hidden="false" outlineLevel="0" max="257" min="5" style="3" width="9.96"/>
  </cols>
  <sheetData>
    <row r="1" customFormat="false" ht="12.75" hidden="false" customHeight="false" outlineLevel="0" collapsed="false">
      <c r="A1" s="4" t="s">
        <v>0</v>
      </c>
      <c r="B1" s="4"/>
      <c r="C1" s="5" t="s">
        <v>1</v>
      </c>
      <c r="D1" s="5"/>
    </row>
    <row r="2" s="3" customFormat="true" ht="12.75" hidden="false" customHeight="false" outlineLevel="0" collapsed="false">
      <c r="A2" s="6"/>
      <c r="B2" s="6"/>
      <c r="C2" s="7"/>
      <c r="D2" s="7"/>
    </row>
    <row r="3" customFormat="false" ht="12.75" hidden="false" customHeight="false" outlineLevel="0" collapsed="false">
      <c r="A3" s="8" t="n">
        <v>43706</v>
      </c>
      <c r="B3" s="9" t="s">
        <v>2</v>
      </c>
      <c r="C3" s="10" t="s">
        <v>3</v>
      </c>
      <c r="D3" s="11" t="s">
        <v>4</v>
      </c>
    </row>
    <row r="4" customFormat="false" ht="14.65" hidden="false" customHeight="false" outlineLevel="0" collapsed="false">
      <c r="A4" s="12"/>
      <c r="B4" s="13"/>
      <c r="C4" s="14"/>
      <c r="D4" s="15" t="s">
        <v>5</v>
      </c>
    </row>
    <row r="5" s="3" customFormat="true" ht="12.75" hidden="false" customHeight="false" outlineLevel="0" collapsed="false">
      <c r="A5" s="6"/>
      <c r="B5" s="6"/>
      <c r="C5" s="7"/>
      <c r="D5" s="7"/>
    </row>
    <row r="6" customFormat="false" ht="12.8" hidden="false" customHeight="false" outlineLevel="0" collapsed="false">
      <c r="A6" s="8" t="n">
        <v>43726</v>
      </c>
      <c r="B6" s="9" t="s">
        <v>2</v>
      </c>
      <c r="C6" s="10" t="s">
        <v>6</v>
      </c>
      <c r="D6" s="11" t="s">
        <v>7</v>
      </c>
    </row>
    <row r="7" customFormat="false" ht="12.8" hidden="false" customHeight="false" outlineLevel="0" collapsed="false">
      <c r="A7" s="12"/>
      <c r="B7" s="13"/>
      <c r="C7" s="14"/>
      <c r="D7" s="15" t="s">
        <v>8</v>
      </c>
    </row>
    <row r="9" customFormat="false" ht="12.8" hidden="false" customHeight="false" outlineLevel="0" collapsed="false">
      <c r="A9" s="8" t="n">
        <v>43727</v>
      </c>
      <c r="B9" s="9" t="s">
        <v>2</v>
      </c>
      <c r="C9" s="10" t="s">
        <v>3</v>
      </c>
      <c r="D9" s="11" t="s">
        <v>9</v>
      </c>
    </row>
    <row r="10" customFormat="false" ht="12.8" hidden="false" customHeight="false" outlineLevel="0" collapsed="false">
      <c r="A10" s="16"/>
      <c r="B10" s="17"/>
      <c r="C10" s="18" t="s">
        <v>10</v>
      </c>
      <c r="D10" s="19" t="s">
        <v>11</v>
      </c>
    </row>
    <row r="11" customFormat="false" ht="12.8" hidden="false" customHeight="false" outlineLevel="0" collapsed="false">
      <c r="A11" s="12"/>
      <c r="B11" s="13"/>
      <c r="C11" s="14"/>
      <c r="D11" s="15" t="s">
        <v>8</v>
      </c>
    </row>
    <row r="20" customFormat="false" ht="14.65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cc58" objects="true" scenarios="true" selectLockedCells="true" selectUnlockedCells="true"/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4"/>
  <sheetViews>
    <sheetView showFormulas="false" showGridLines="true" showRowColHeaders="true" showZeros="true" rightToLeft="false" tabSelected="true" showOutlineSymbols="true" defaultGridColor="true" view="normal" topLeftCell="C1" colorId="64" zoomScale="90" zoomScaleNormal="90" zoomScalePageLayoutView="100" workbookViewId="0">
      <selection pane="topLeft" activeCell="A1" activeCellId="0" sqref="A1"/>
    </sheetView>
  </sheetViews>
  <sheetFormatPr defaultColWidth="11.58984375" defaultRowHeight="15.8" zeroHeight="false" outlineLevelRow="0" outlineLevelCol="0"/>
  <cols>
    <col collapsed="false" customWidth="true" hidden="false" outlineLevel="0" max="1" min="1" style="20" width="24.8"/>
    <col collapsed="false" customWidth="true" hidden="false" outlineLevel="0" max="2" min="2" style="20" width="27.59"/>
    <col collapsed="false" customWidth="true" hidden="false" outlineLevel="0" max="3" min="3" style="20" width="2.19"/>
    <col collapsed="false" customWidth="true" hidden="false" outlineLevel="0" max="4" min="4" style="20" width="120.5"/>
    <col collapsed="false" customWidth="false" hidden="false" outlineLevel="0" max="1025" min="5" style="20" width="11.57"/>
  </cols>
  <sheetData>
    <row r="1" customFormat="false" ht="17" hidden="false" customHeight="false" outlineLevel="0" collapsed="false">
      <c r="A1" s="21" t="s">
        <v>12</v>
      </c>
      <c r="B1" s="21"/>
      <c r="C1" s="21"/>
      <c r="D1" s="21"/>
    </row>
    <row r="3" customFormat="false" ht="15.8" hidden="false" customHeight="false" outlineLevel="0" collapsed="false">
      <c r="A3" s="22" t="s">
        <v>13</v>
      </c>
      <c r="B3" s="22" t="s">
        <v>14</v>
      </c>
      <c r="D3" s="22" t="s">
        <v>15</v>
      </c>
    </row>
    <row r="4" customFormat="false" ht="15.85" hidden="false" customHeight="true" outlineLevel="0" collapsed="false">
      <c r="A4" s="20" t="s">
        <v>16</v>
      </c>
      <c r="B4" s="20" t="s">
        <v>17</v>
      </c>
      <c r="D4" s="23" t="s">
        <v>18</v>
      </c>
    </row>
    <row r="5" customFormat="false" ht="15.85" hidden="false" customHeight="true" outlineLevel="0" collapsed="false">
      <c r="D5" s="23" t="s">
        <v>19</v>
      </c>
    </row>
    <row r="6" customFormat="false" ht="15.85" hidden="false" customHeight="true" outlineLevel="0" collapsed="false">
      <c r="D6" s="20" t="s">
        <v>20</v>
      </c>
    </row>
    <row r="7" customFormat="false" ht="15.85" hidden="false" customHeight="true" outlineLevel="0" collapsed="false">
      <c r="D7" s="20" t="s">
        <v>21</v>
      </c>
    </row>
    <row r="8" customFormat="false" ht="15.85" hidden="false" customHeight="true" outlineLevel="0" collapsed="false">
      <c r="D8" s="20" t="s">
        <v>22</v>
      </c>
    </row>
    <row r="9" customFormat="false" ht="15.85" hidden="false" customHeight="true" outlineLevel="0" collapsed="false">
      <c r="D9" s="20" t="s">
        <v>23</v>
      </c>
    </row>
    <row r="10" customFormat="false" ht="15.85" hidden="false" customHeight="true" outlineLevel="0" collapsed="false"/>
    <row r="11" customFormat="false" ht="15.85" hidden="false" customHeight="true" outlineLevel="0" collapsed="false">
      <c r="D11" s="24" t="s">
        <v>24</v>
      </c>
    </row>
    <row r="12" customFormat="false" ht="15.85" hidden="false" customHeight="true" outlineLevel="0" collapsed="false"/>
    <row r="13" customFormat="false" ht="15.85" hidden="false" customHeight="true" outlineLevel="0" collapsed="false">
      <c r="A13" s="20" t="s">
        <v>25</v>
      </c>
      <c r="B13" s="20" t="s">
        <v>17</v>
      </c>
      <c r="D13" s="20" t="s">
        <v>26</v>
      </c>
    </row>
    <row r="14" customFormat="false" ht="15.85" hidden="false" customHeight="true" outlineLevel="0" collapsed="false">
      <c r="D14" s="20" t="s">
        <v>27</v>
      </c>
    </row>
    <row r="15" customFormat="false" ht="15.85" hidden="false" customHeight="true" outlineLevel="0" collapsed="false"/>
    <row r="16" customFormat="false" ht="15.85" hidden="false" customHeight="true" outlineLevel="0" collapsed="false"/>
    <row r="17" customFormat="false" ht="15.85" hidden="false" customHeight="true" outlineLevel="0" collapsed="false">
      <c r="A17" s="20" t="s">
        <v>28</v>
      </c>
      <c r="B17" s="20" t="s">
        <v>17</v>
      </c>
      <c r="D17" s="20" t="s">
        <v>29</v>
      </c>
    </row>
    <row r="18" customFormat="false" ht="15.85" hidden="false" customHeight="true" outlineLevel="0" collapsed="false">
      <c r="D18" s="20" t="s">
        <v>30</v>
      </c>
    </row>
    <row r="19" customFormat="false" ht="15.85" hidden="false" customHeight="true" outlineLevel="0" collapsed="false">
      <c r="B19" s="20" t="s">
        <v>31</v>
      </c>
      <c r="D19" s="20" t="s">
        <v>32</v>
      </c>
    </row>
    <row r="20" customFormat="false" ht="15.85" hidden="false" customHeight="true" outlineLevel="0" collapsed="false"/>
    <row r="21" customFormat="false" ht="15.85" hidden="false" customHeight="true" outlineLevel="0" collapsed="false"/>
    <row r="22" customFormat="false" ht="15.85" hidden="false" customHeight="true" outlineLevel="0" collapsed="false">
      <c r="A22" s="20" t="s">
        <v>33</v>
      </c>
      <c r="B22" s="20" t="s">
        <v>17</v>
      </c>
      <c r="D22" s="20" t="s">
        <v>34</v>
      </c>
    </row>
    <row r="23" customFormat="false" ht="15.85" hidden="false" customHeight="true" outlineLevel="0" collapsed="false">
      <c r="D23" s="20" t="s">
        <v>35</v>
      </c>
    </row>
    <row r="24" customFormat="false" ht="15.85" hidden="false" customHeight="true" outlineLevel="0" collapsed="false">
      <c r="B24" s="20" t="s">
        <v>36</v>
      </c>
      <c r="D24" s="20" t="s">
        <v>32</v>
      </c>
    </row>
    <row r="25" customFormat="false" ht="15.85" hidden="false" customHeight="true" outlineLevel="0" collapsed="false"/>
    <row r="26" customFormat="false" ht="15.85" hidden="false" customHeight="true" outlineLevel="0" collapsed="false"/>
    <row r="27" customFormat="false" ht="15.85" hidden="false" customHeight="true" outlineLevel="0" collapsed="false">
      <c r="A27" s="20" t="s">
        <v>37</v>
      </c>
      <c r="B27" s="20" t="s">
        <v>17</v>
      </c>
      <c r="D27" s="20" t="s">
        <v>38</v>
      </c>
    </row>
    <row r="28" customFormat="false" ht="15.85" hidden="false" customHeight="true" outlineLevel="0" collapsed="false">
      <c r="D28" s="20" t="s">
        <v>35</v>
      </c>
    </row>
    <row r="29" customFormat="false" ht="15.85" hidden="false" customHeight="true" outlineLevel="0" collapsed="false"/>
    <row r="30" customFormat="false" ht="15.85" hidden="false" customHeight="true" outlineLevel="0" collapsed="false"/>
    <row r="31" customFormat="false" ht="15.85" hidden="false" customHeight="true" outlineLevel="0" collapsed="false">
      <c r="D31" s="25" t="s">
        <v>39</v>
      </c>
    </row>
    <row r="32" customFormat="false" ht="15.85" hidden="false" customHeight="true" outlineLevel="0" collapsed="false">
      <c r="D32" s="25" t="s">
        <v>40</v>
      </c>
    </row>
    <row r="33" customFormat="false" ht="15.85" hidden="false" customHeight="true" outlineLevel="0" collapsed="false"/>
    <row r="34" customFormat="false" ht="15.85" hidden="false" customHeight="true" outlineLevel="0" collapsed="false"/>
  </sheetData>
  <sheetProtection sheet="true" password="cc58" objects="true" scenarios="true" selectLockedCells="true" selectUnlockedCells="true"/>
  <mergeCells count="1">
    <mergeCell ref="A1:D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Roman,Standaard"&amp;12&amp;A</oddHeader>
    <oddFooter>&amp;C&amp;"Times New Roman,Standaard"&amp;12Page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I4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625" defaultRowHeight="14.65" zeroHeight="false" outlineLevelRow="0" outlineLevelCol="0"/>
  <cols>
    <col collapsed="false" customWidth="true" hidden="false" outlineLevel="0" max="1" min="1" style="0" width="23.05"/>
    <col collapsed="false" customWidth="true" hidden="false" outlineLevel="0" max="3" min="2" style="0" width="7.07"/>
    <col collapsed="false" customWidth="true" hidden="false" outlineLevel="0" max="5" min="5" style="0" width="5.1"/>
    <col collapsed="false" customWidth="true" hidden="false" outlineLevel="0" max="6" min="6" style="0" width="7.39"/>
    <col collapsed="false" customWidth="true" hidden="false" outlineLevel="0" max="7" min="7" style="0" width="2.65"/>
    <col collapsed="false" customWidth="true" hidden="false" outlineLevel="0" max="8" min="8" style="0" width="7.39"/>
    <col collapsed="false" customWidth="true" hidden="false" outlineLevel="0" max="9" min="9" style="0" width="7.65"/>
    <col collapsed="false" customWidth="true" hidden="false" outlineLevel="0" max="11" min="10" style="0" width="5.1"/>
    <col collapsed="false" customWidth="true" hidden="false" outlineLevel="0" max="12" min="12" style="0" width="7.39"/>
    <col collapsed="false" customWidth="true" hidden="false" outlineLevel="0" max="13" min="13" style="0" width="2.65"/>
    <col collapsed="false" customWidth="true" hidden="false" outlineLevel="0" max="14" min="14" style="0" width="7.39"/>
    <col collapsed="false" customWidth="true" hidden="false" outlineLevel="0" max="15" min="15" style="0" width="7.65"/>
    <col collapsed="false" customWidth="true" hidden="false" outlineLevel="0" max="17" min="16" style="0" width="5.1"/>
    <col collapsed="false" customWidth="true" hidden="false" outlineLevel="0" max="18" min="18" style="0" width="7.39"/>
    <col collapsed="false" customWidth="true" hidden="false" outlineLevel="0" max="19" min="19" style="0" width="2.65"/>
    <col collapsed="false" customWidth="true" hidden="false" outlineLevel="0" max="20" min="20" style="0" width="7.39"/>
    <col collapsed="false" customWidth="true" hidden="false" outlineLevel="0" max="21" min="21" style="0" width="7.65"/>
    <col collapsed="false" customWidth="true" hidden="false" outlineLevel="0" max="23" min="22" style="0" width="5.1"/>
    <col collapsed="false" customWidth="true" hidden="false" outlineLevel="0" max="24" min="24" style="0" width="7.39"/>
    <col collapsed="false" customWidth="true" hidden="false" outlineLevel="0" max="25" min="25" style="0" width="2.65"/>
    <col collapsed="false" customWidth="true" hidden="false" outlineLevel="0" max="26" min="26" style="0" width="7.39"/>
    <col collapsed="false" customWidth="true" hidden="false" outlineLevel="0" max="27" min="27" style="0" width="7.65"/>
    <col collapsed="false" customWidth="true" hidden="false" outlineLevel="0" max="29" min="28" style="0" width="5.1"/>
    <col collapsed="false" customWidth="true" hidden="false" outlineLevel="0" max="30" min="30" style="0" width="7.39"/>
    <col collapsed="false" customWidth="true" hidden="false" outlineLevel="0" max="31" min="31" style="0" width="2.65"/>
    <col collapsed="false" customWidth="true" hidden="false" outlineLevel="0" max="32" min="32" style="0" width="7.39"/>
    <col collapsed="false" customWidth="true" hidden="false" outlineLevel="0" max="33" min="33" style="0" width="7.65"/>
    <col collapsed="false" customWidth="true" hidden="false" outlineLevel="0" max="35" min="34" style="0" width="5.1"/>
  </cols>
  <sheetData>
    <row r="2" customFormat="false" ht="14.65" hidden="false" customHeight="false" outlineLevel="0" collapsed="false">
      <c r="F2" s="26" t="s">
        <v>41</v>
      </c>
      <c r="G2" s="26"/>
      <c r="H2" s="26"/>
      <c r="I2" s="26"/>
      <c r="J2" s="26"/>
      <c r="K2" s="26"/>
      <c r="L2" s="27" t="s">
        <v>42</v>
      </c>
      <c r="M2" s="27"/>
      <c r="N2" s="27"/>
      <c r="O2" s="27"/>
      <c r="P2" s="27"/>
      <c r="Q2" s="27"/>
      <c r="R2" s="27" t="s">
        <v>43</v>
      </c>
      <c r="S2" s="27"/>
      <c r="T2" s="27"/>
      <c r="U2" s="27"/>
      <c r="V2" s="27"/>
      <c r="W2" s="27"/>
      <c r="X2" s="27" t="s">
        <v>44</v>
      </c>
      <c r="Y2" s="27"/>
      <c r="Z2" s="27"/>
      <c r="AA2" s="27"/>
      <c r="AB2" s="27"/>
      <c r="AC2" s="27"/>
      <c r="AD2" s="26" t="s">
        <v>45</v>
      </c>
      <c r="AE2" s="26"/>
      <c r="AF2" s="26"/>
      <c r="AG2" s="26"/>
      <c r="AH2" s="26"/>
      <c r="AI2" s="26"/>
    </row>
    <row r="3" customFormat="false" ht="14.65" hidden="false" customHeight="false" outlineLevel="0" collapsed="false">
      <c r="F3" s="26" t="s">
        <v>46</v>
      </c>
      <c r="G3" s="26"/>
      <c r="H3" s="26"/>
      <c r="I3" s="28"/>
      <c r="J3" s="26" t="s">
        <v>47</v>
      </c>
      <c r="K3" s="26"/>
      <c r="L3" s="26" t="s">
        <v>46</v>
      </c>
      <c r="M3" s="26"/>
      <c r="N3" s="26"/>
      <c r="O3" s="28"/>
      <c r="P3" s="26" t="s">
        <v>47</v>
      </c>
      <c r="Q3" s="26"/>
      <c r="R3" s="26" t="s">
        <v>46</v>
      </c>
      <c r="S3" s="26"/>
      <c r="T3" s="26"/>
      <c r="U3" s="28"/>
      <c r="V3" s="26" t="s">
        <v>47</v>
      </c>
      <c r="W3" s="26"/>
      <c r="X3" s="26" t="s">
        <v>46</v>
      </c>
      <c r="Y3" s="26"/>
      <c r="Z3" s="26"/>
      <c r="AA3" s="28"/>
      <c r="AB3" s="26" t="s">
        <v>47</v>
      </c>
      <c r="AC3" s="26"/>
      <c r="AD3" s="26" t="s">
        <v>46</v>
      </c>
      <c r="AE3" s="26"/>
      <c r="AF3" s="26"/>
      <c r="AG3" s="28"/>
      <c r="AH3" s="26" t="s">
        <v>47</v>
      </c>
      <c r="AI3" s="26"/>
    </row>
    <row r="4" customFormat="false" ht="14.65" hidden="false" customHeight="false" outlineLevel="0" collapsed="false">
      <c r="A4" s="29" t="s">
        <v>48</v>
      </c>
      <c r="B4" s="30" t="s">
        <v>49</v>
      </c>
      <c r="C4" s="30" t="s">
        <v>50</v>
      </c>
      <c r="D4" s="30" t="s">
        <v>51</v>
      </c>
      <c r="F4" s="0" t="s">
        <v>52</v>
      </c>
      <c r="H4" s="0" t="s">
        <v>53</v>
      </c>
      <c r="I4" s="31" t="s">
        <v>54</v>
      </c>
      <c r="J4" s="31" t="s">
        <v>55</v>
      </c>
      <c r="K4" s="31" t="s">
        <v>56</v>
      </c>
      <c r="L4" s="0" t="s">
        <v>52</v>
      </c>
      <c r="N4" s="0" t="s">
        <v>53</v>
      </c>
      <c r="O4" s="31" t="s">
        <v>54</v>
      </c>
      <c r="P4" s="31" t="s">
        <v>55</v>
      </c>
      <c r="Q4" s="31" t="s">
        <v>56</v>
      </c>
      <c r="R4" s="0" t="s">
        <v>52</v>
      </c>
      <c r="T4" s="0" t="s">
        <v>53</v>
      </c>
      <c r="U4" s="31" t="s">
        <v>54</v>
      </c>
      <c r="V4" s="31" t="s">
        <v>55</v>
      </c>
      <c r="W4" s="31" t="s">
        <v>56</v>
      </c>
      <c r="X4" s="0" t="s">
        <v>52</v>
      </c>
      <c r="Z4" s="0" t="s">
        <v>53</v>
      </c>
      <c r="AA4" s="31" t="s">
        <v>54</v>
      </c>
      <c r="AB4" s="31" t="s">
        <v>55</v>
      </c>
      <c r="AC4" s="31" t="s">
        <v>56</v>
      </c>
      <c r="AD4" s="0" t="s">
        <v>52</v>
      </c>
      <c r="AF4" s="0" t="s">
        <v>53</v>
      </c>
      <c r="AG4" s="31" t="s">
        <v>54</v>
      </c>
      <c r="AH4" s="31" t="s">
        <v>55</v>
      </c>
      <c r="AI4" s="31" t="s">
        <v>56</v>
      </c>
    </row>
    <row r="5" customFormat="false" ht="14.65" hidden="false" customHeight="false" outlineLevel="0" collapsed="false">
      <c r="A5" s="32" t="s">
        <v>57</v>
      </c>
      <c r="B5" s="33" t="n">
        <v>5</v>
      </c>
      <c r="C5" s="33" t="n">
        <v>1</v>
      </c>
      <c r="D5" s="34" t="n">
        <v>5</v>
      </c>
      <c r="F5" s="35" t="n">
        <v>0</v>
      </c>
      <c r="G5" s="36" t="s">
        <v>58</v>
      </c>
      <c r="H5" s="35" t="n">
        <v>0.35</v>
      </c>
      <c r="I5" s="31" t="s">
        <v>59</v>
      </c>
      <c r="J5" s="0" t="n">
        <v>20</v>
      </c>
      <c r="K5" s="37"/>
      <c r="L5" s="35" t="n">
        <v>0</v>
      </c>
      <c r="M5" s="36" t="s">
        <v>58</v>
      </c>
      <c r="N5" s="35" t="n">
        <v>0.5</v>
      </c>
      <c r="O5" s="31" t="s">
        <v>60</v>
      </c>
      <c r="P5" s="0" t="n">
        <v>15</v>
      </c>
      <c r="Q5" s="37"/>
      <c r="R5" s="35" t="n">
        <v>0</v>
      </c>
      <c r="S5" s="36" t="s">
        <v>58</v>
      </c>
      <c r="T5" s="35" t="n">
        <v>0.3</v>
      </c>
      <c r="U5" s="31" t="s">
        <v>60</v>
      </c>
      <c r="V5" s="0" t="n">
        <v>15</v>
      </c>
      <c r="W5" s="37"/>
      <c r="X5" s="35" t="n">
        <v>0</v>
      </c>
      <c r="Y5" s="36" t="s">
        <v>58</v>
      </c>
      <c r="Z5" s="35" t="n">
        <v>0.3</v>
      </c>
      <c r="AA5" s="31" t="s">
        <v>61</v>
      </c>
      <c r="AB5" s="0" t="n">
        <v>15</v>
      </c>
      <c r="AC5" s="37"/>
      <c r="AD5" s="35" t="n">
        <v>0</v>
      </c>
      <c r="AE5" s="36" t="s">
        <v>58</v>
      </c>
      <c r="AF5" s="35" t="n">
        <v>0.35</v>
      </c>
      <c r="AG5" s="31" t="s">
        <v>62</v>
      </c>
      <c r="AH5" s="0" t="n">
        <v>20</v>
      </c>
      <c r="AI5" s="37"/>
    </row>
    <row r="6" customFormat="false" ht="14.65" hidden="false" customHeight="false" outlineLevel="0" collapsed="false">
      <c r="A6" s="32" t="s">
        <v>63</v>
      </c>
      <c r="B6" s="33" t="n">
        <v>5</v>
      </c>
      <c r="C6" s="33" t="n">
        <v>1</v>
      </c>
      <c r="D6" s="34" t="n">
        <v>1.4</v>
      </c>
      <c r="F6" s="35" t="n">
        <f aca="false">H5</f>
        <v>0.35</v>
      </c>
      <c r="G6" s="36" t="s">
        <v>58</v>
      </c>
      <c r="H6" s="35" t="n">
        <v>0.4</v>
      </c>
      <c r="I6" s="31"/>
      <c r="J6" s="0" t="n">
        <v>21</v>
      </c>
      <c r="K6" s="37"/>
      <c r="L6" s="35" t="n">
        <f aca="false">N5</f>
        <v>0.5</v>
      </c>
      <c r="M6" s="36" t="s">
        <v>58</v>
      </c>
      <c r="N6" s="35" t="n">
        <v>0.6</v>
      </c>
      <c r="O6" s="31"/>
      <c r="P6" s="0" t="n">
        <v>18</v>
      </c>
      <c r="Q6" s="37"/>
      <c r="R6" s="35" t="n">
        <f aca="false">T5</f>
        <v>0.3</v>
      </c>
      <c r="S6" s="36" t="s">
        <v>58</v>
      </c>
      <c r="T6" s="35" t="n">
        <v>0.32</v>
      </c>
      <c r="U6" s="31"/>
      <c r="V6" s="0" t="n">
        <v>16</v>
      </c>
      <c r="W6" s="37"/>
      <c r="X6" s="35" t="n">
        <f aca="false">Z5</f>
        <v>0.3</v>
      </c>
      <c r="Y6" s="36" t="s">
        <v>58</v>
      </c>
      <c r="Z6" s="35" t="n">
        <v>0.32</v>
      </c>
      <c r="AA6" s="31"/>
      <c r="AB6" s="0" t="n">
        <v>16</v>
      </c>
      <c r="AC6" s="37"/>
      <c r="AD6" s="35" t="n">
        <f aca="false">AF5</f>
        <v>0.35</v>
      </c>
      <c r="AE6" s="36" t="s">
        <v>58</v>
      </c>
      <c r="AF6" s="35" t="n">
        <v>0.4</v>
      </c>
      <c r="AG6" s="31"/>
      <c r="AH6" s="0" t="n">
        <v>21</v>
      </c>
      <c r="AI6" s="37"/>
    </row>
    <row r="7" customFormat="false" ht="14.65" hidden="false" customHeight="false" outlineLevel="0" collapsed="false">
      <c r="A7" s="32" t="s">
        <v>64</v>
      </c>
      <c r="B7" s="33" t="n">
        <v>5</v>
      </c>
      <c r="C7" s="33" t="n">
        <v>1</v>
      </c>
      <c r="D7" s="34" t="n">
        <v>2.4</v>
      </c>
      <c r="F7" s="35" t="n">
        <f aca="false">H6</f>
        <v>0.4</v>
      </c>
      <c r="G7" s="36" t="s">
        <v>58</v>
      </c>
      <c r="H7" s="35" t="n">
        <v>0.5</v>
      </c>
      <c r="I7" s="31"/>
      <c r="J7" s="0" t="n">
        <v>23</v>
      </c>
      <c r="K7" s="37"/>
      <c r="L7" s="35" t="n">
        <f aca="false">N6</f>
        <v>0.6</v>
      </c>
      <c r="M7" s="36" t="s">
        <v>58</v>
      </c>
      <c r="N7" s="35" t="n">
        <v>0.7</v>
      </c>
      <c r="O7" s="31"/>
      <c r="P7" s="0" t="n">
        <v>21</v>
      </c>
      <c r="Q7" s="37"/>
      <c r="R7" s="35" t="n">
        <f aca="false">T6</f>
        <v>0.32</v>
      </c>
      <c r="S7" s="36" t="s">
        <v>58</v>
      </c>
      <c r="T7" s="35" t="n">
        <v>0.34</v>
      </c>
      <c r="U7" s="31"/>
      <c r="V7" s="0" t="n">
        <v>17</v>
      </c>
      <c r="W7" s="37"/>
      <c r="X7" s="35" t="n">
        <f aca="false">Z6</f>
        <v>0.32</v>
      </c>
      <c r="Y7" s="36" t="s">
        <v>58</v>
      </c>
      <c r="Z7" s="35" t="n">
        <v>0.34</v>
      </c>
      <c r="AA7" s="31"/>
      <c r="AB7" s="0" t="n">
        <v>17</v>
      </c>
      <c r="AC7" s="37"/>
      <c r="AD7" s="35" t="n">
        <f aca="false">AF6</f>
        <v>0.4</v>
      </c>
      <c r="AE7" s="36" t="s">
        <v>58</v>
      </c>
      <c r="AF7" s="35" t="n">
        <v>0.5</v>
      </c>
      <c r="AG7" s="31"/>
      <c r="AH7" s="0" t="n">
        <v>23</v>
      </c>
      <c r="AI7" s="37"/>
    </row>
    <row r="8" customFormat="false" ht="14.65" hidden="false" customHeight="false" outlineLevel="0" collapsed="false">
      <c r="A8" s="32" t="s">
        <v>65</v>
      </c>
      <c r="B8" s="33" t="n">
        <v>5</v>
      </c>
      <c r="C8" s="33" t="n">
        <v>1</v>
      </c>
      <c r="D8" s="34" t="n">
        <v>4</v>
      </c>
      <c r="F8" s="35" t="n">
        <f aca="false">H7</f>
        <v>0.5</v>
      </c>
      <c r="G8" s="36" t="s">
        <v>58</v>
      </c>
      <c r="H8" s="35" t="n">
        <v>0.6</v>
      </c>
      <c r="I8" s="31"/>
      <c r="J8" s="0" t="n">
        <v>25</v>
      </c>
      <c r="K8" s="37"/>
      <c r="L8" s="35" t="n">
        <f aca="false">N7</f>
        <v>0.7</v>
      </c>
      <c r="M8" s="36" t="s">
        <v>58</v>
      </c>
      <c r="N8" s="35" t="n">
        <v>0.8</v>
      </c>
      <c r="O8" s="31"/>
      <c r="P8" s="0" t="n">
        <v>24</v>
      </c>
      <c r="Q8" s="37"/>
      <c r="R8" s="35" t="n">
        <f aca="false">T7</f>
        <v>0.34</v>
      </c>
      <c r="S8" s="36" t="s">
        <v>58</v>
      </c>
      <c r="T8" s="35" t="n">
        <v>0.36</v>
      </c>
      <c r="U8" s="31"/>
      <c r="V8" s="0" t="n">
        <v>18</v>
      </c>
      <c r="W8" s="37"/>
      <c r="X8" s="35" t="n">
        <f aca="false">Z7</f>
        <v>0.34</v>
      </c>
      <c r="Y8" s="36" t="s">
        <v>58</v>
      </c>
      <c r="Z8" s="35" t="n">
        <v>0.36</v>
      </c>
      <c r="AA8" s="31"/>
      <c r="AB8" s="0" t="n">
        <v>18</v>
      </c>
      <c r="AC8" s="37"/>
      <c r="AD8" s="35" t="n">
        <f aca="false">AF7</f>
        <v>0.5</v>
      </c>
      <c r="AE8" s="36" t="s">
        <v>58</v>
      </c>
      <c r="AF8" s="35" t="n">
        <v>0.6</v>
      </c>
      <c r="AG8" s="31"/>
      <c r="AH8" s="0" t="n">
        <v>25</v>
      </c>
      <c r="AI8" s="37"/>
    </row>
    <row r="9" customFormat="false" ht="14.65" hidden="false" customHeight="false" outlineLevel="0" collapsed="false">
      <c r="A9" s="32" t="s">
        <v>66</v>
      </c>
      <c r="B9" s="33" t="n">
        <v>5</v>
      </c>
      <c r="C9" s="33" t="n">
        <v>1</v>
      </c>
      <c r="D9" s="34" t="n">
        <v>7</v>
      </c>
      <c r="F9" s="35" t="n">
        <f aca="false">H8</f>
        <v>0.6</v>
      </c>
      <c r="G9" s="36" t="s">
        <v>58</v>
      </c>
      <c r="H9" s="35" t="n">
        <v>0.7</v>
      </c>
      <c r="I9" s="31"/>
      <c r="J9" s="0" t="n">
        <v>27</v>
      </c>
      <c r="K9" s="37"/>
      <c r="L9" s="35" t="n">
        <f aca="false">N8</f>
        <v>0.8</v>
      </c>
      <c r="M9" s="36" t="s">
        <v>58</v>
      </c>
      <c r="N9" s="35" t="n">
        <v>0.9</v>
      </c>
      <c r="O9" s="31"/>
      <c r="P9" s="0" t="n">
        <v>27</v>
      </c>
      <c r="Q9" s="37"/>
      <c r="R9" s="35" t="n">
        <f aca="false">T8</f>
        <v>0.36</v>
      </c>
      <c r="S9" s="36" t="s">
        <v>58</v>
      </c>
      <c r="T9" s="35" t="n">
        <v>0.4</v>
      </c>
      <c r="U9" s="31" t="s">
        <v>67</v>
      </c>
      <c r="V9" s="0" t="n">
        <v>19</v>
      </c>
      <c r="W9" s="37"/>
      <c r="X9" s="35" t="n">
        <f aca="false">Z8</f>
        <v>0.36</v>
      </c>
      <c r="Y9" s="36" t="s">
        <v>58</v>
      </c>
      <c r="Z9" s="35" t="n">
        <v>0.4</v>
      </c>
      <c r="AA9" s="31"/>
      <c r="AB9" s="0" t="n">
        <v>19</v>
      </c>
      <c r="AC9" s="37"/>
      <c r="AD9" s="35" t="n">
        <f aca="false">AF8</f>
        <v>0.6</v>
      </c>
      <c r="AE9" s="36" t="s">
        <v>58</v>
      </c>
      <c r="AF9" s="35" t="n">
        <v>0.7</v>
      </c>
      <c r="AG9" s="31"/>
      <c r="AH9" s="0" t="n">
        <v>27</v>
      </c>
      <c r="AI9" s="37"/>
    </row>
    <row r="10" customFormat="false" ht="14.65" hidden="false" customHeight="false" outlineLevel="0" collapsed="false">
      <c r="A10" s="32" t="s">
        <v>68</v>
      </c>
      <c r="B10" s="33" t="n">
        <v>6</v>
      </c>
      <c r="C10" s="33" t="n">
        <v>1</v>
      </c>
      <c r="D10" s="34" t="n">
        <v>11</v>
      </c>
      <c r="F10" s="35" t="n">
        <f aca="false">H9</f>
        <v>0.7</v>
      </c>
      <c r="G10" s="36" t="s">
        <v>58</v>
      </c>
      <c r="H10" s="35" t="n">
        <v>0.8</v>
      </c>
      <c r="I10" s="31"/>
      <c r="J10" s="0" t="n">
        <v>29</v>
      </c>
      <c r="K10" s="37"/>
      <c r="L10" s="35" t="n">
        <f aca="false">N9</f>
        <v>0.9</v>
      </c>
      <c r="M10" s="36" t="s">
        <v>58</v>
      </c>
      <c r="N10" s="35" t="n">
        <v>1</v>
      </c>
      <c r="O10" s="31"/>
      <c r="P10" s="0" t="n">
        <v>30</v>
      </c>
      <c r="Q10" s="37"/>
      <c r="R10" s="35" t="n">
        <f aca="false">T9</f>
        <v>0.4</v>
      </c>
      <c r="S10" s="36" t="s">
        <v>58</v>
      </c>
      <c r="T10" s="35" t="n">
        <v>0.44</v>
      </c>
      <c r="U10" s="31"/>
      <c r="V10" s="0" t="n">
        <v>21</v>
      </c>
      <c r="W10" s="37"/>
      <c r="X10" s="35" t="n">
        <f aca="false">Z9</f>
        <v>0.4</v>
      </c>
      <c r="Y10" s="36" t="s">
        <v>58</v>
      </c>
      <c r="Z10" s="35" t="n">
        <v>0.44</v>
      </c>
      <c r="AA10" s="31"/>
      <c r="AB10" s="0" t="n">
        <v>21</v>
      </c>
      <c r="AC10" s="37"/>
      <c r="AD10" s="35" t="n">
        <f aca="false">AF9</f>
        <v>0.7</v>
      </c>
      <c r="AE10" s="36" t="s">
        <v>58</v>
      </c>
      <c r="AF10" s="35" t="n">
        <v>0.8</v>
      </c>
      <c r="AG10" s="31"/>
      <c r="AH10" s="0" t="n">
        <v>29</v>
      </c>
      <c r="AI10" s="37"/>
    </row>
    <row r="11" customFormat="false" ht="14.65" hidden="false" customHeight="false" outlineLevel="0" collapsed="false">
      <c r="A11" s="32" t="s">
        <v>69</v>
      </c>
      <c r="B11" s="33" t="n">
        <v>5</v>
      </c>
      <c r="C11" s="33" t="n">
        <v>2</v>
      </c>
      <c r="D11" s="34" t="n">
        <v>1</v>
      </c>
      <c r="F11" s="35" t="n">
        <f aca="false">H10</f>
        <v>0.8</v>
      </c>
      <c r="G11" s="36" t="s">
        <v>58</v>
      </c>
      <c r="H11" s="35" t="n">
        <v>0.9</v>
      </c>
      <c r="I11" s="31"/>
      <c r="J11" s="0" t="n">
        <v>31</v>
      </c>
      <c r="K11" s="37"/>
      <c r="L11" s="35" t="n">
        <f aca="false">N10</f>
        <v>1</v>
      </c>
      <c r="M11" s="36" t="s">
        <v>58</v>
      </c>
      <c r="N11" s="35" t="n">
        <v>1.1</v>
      </c>
      <c r="O11" s="31" t="s">
        <v>67</v>
      </c>
      <c r="P11" s="0" t="n">
        <v>33</v>
      </c>
      <c r="Q11" s="37"/>
      <c r="R11" s="35" t="n">
        <f aca="false">T10</f>
        <v>0.44</v>
      </c>
      <c r="S11" s="36" t="s">
        <v>58</v>
      </c>
      <c r="T11" s="35" t="n">
        <v>0.48</v>
      </c>
      <c r="U11" s="31"/>
      <c r="V11" s="0" t="n">
        <v>23</v>
      </c>
      <c r="W11" s="37"/>
      <c r="X11" s="35" t="n">
        <f aca="false">Z10</f>
        <v>0.44</v>
      </c>
      <c r="Y11" s="36" t="s">
        <v>58</v>
      </c>
      <c r="Z11" s="35" t="n">
        <v>0.48</v>
      </c>
      <c r="AA11" s="31" t="s">
        <v>70</v>
      </c>
      <c r="AB11" s="0" t="n">
        <v>23</v>
      </c>
      <c r="AC11" s="37"/>
      <c r="AD11" s="35" t="n">
        <f aca="false">AF10</f>
        <v>0.8</v>
      </c>
      <c r="AE11" s="36" t="s">
        <v>58</v>
      </c>
      <c r="AF11" s="35" t="n">
        <v>0.9</v>
      </c>
      <c r="AG11" s="31"/>
      <c r="AH11" s="0" t="n">
        <v>31</v>
      </c>
      <c r="AI11" s="37"/>
    </row>
    <row r="12" customFormat="false" ht="14.65" hidden="false" customHeight="false" outlineLevel="0" collapsed="false">
      <c r="A12" s="32" t="s">
        <v>71</v>
      </c>
      <c r="B12" s="33" t="n">
        <v>5</v>
      </c>
      <c r="C12" s="33" t="n">
        <v>2</v>
      </c>
      <c r="D12" s="34" t="n">
        <v>1.5</v>
      </c>
      <c r="F12" s="35" t="n">
        <f aca="false">H11</f>
        <v>0.9</v>
      </c>
      <c r="G12" s="36" t="s">
        <v>58</v>
      </c>
      <c r="H12" s="35" t="n">
        <v>1</v>
      </c>
      <c r="I12" s="31"/>
      <c r="J12" s="0" t="n">
        <v>33</v>
      </c>
      <c r="K12" s="37"/>
      <c r="L12" s="35" t="n">
        <f aca="false">N11</f>
        <v>1.1</v>
      </c>
      <c r="M12" s="36" t="s">
        <v>58</v>
      </c>
      <c r="N12" s="35" t="n">
        <v>1.2</v>
      </c>
      <c r="O12" s="31"/>
      <c r="P12" s="0" t="n">
        <v>36</v>
      </c>
      <c r="Q12" s="37"/>
      <c r="R12" s="35" t="n">
        <f aca="false">T11</f>
        <v>0.48</v>
      </c>
      <c r="S12" s="36" t="s">
        <v>58</v>
      </c>
      <c r="T12" s="35" t="n">
        <v>0.52</v>
      </c>
      <c r="U12" s="31"/>
      <c r="V12" s="0" t="n">
        <v>25</v>
      </c>
      <c r="W12" s="37"/>
      <c r="X12" s="35" t="n">
        <f aca="false">Z11</f>
        <v>0.48</v>
      </c>
      <c r="Y12" s="36" t="s">
        <v>58</v>
      </c>
      <c r="Z12" s="35" t="n">
        <v>0.52</v>
      </c>
      <c r="AA12" s="31"/>
      <c r="AB12" s="0" t="n">
        <v>25</v>
      </c>
      <c r="AC12" s="37"/>
      <c r="AD12" s="35" t="n">
        <f aca="false">AF11</f>
        <v>0.9</v>
      </c>
      <c r="AE12" s="36" t="s">
        <v>58</v>
      </c>
      <c r="AF12" s="35" t="n">
        <v>1</v>
      </c>
      <c r="AG12" s="31"/>
      <c r="AH12" s="0" t="n">
        <v>33</v>
      </c>
      <c r="AI12" s="37"/>
    </row>
    <row r="13" customFormat="false" ht="14.65" hidden="false" customHeight="false" outlineLevel="0" collapsed="false">
      <c r="A13" s="32" t="s">
        <v>72</v>
      </c>
      <c r="B13" s="33" t="n">
        <v>5</v>
      </c>
      <c r="C13" s="33" t="n">
        <v>2</v>
      </c>
      <c r="D13" s="34" t="n">
        <v>2.5</v>
      </c>
      <c r="F13" s="35" t="n">
        <f aca="false">H12</f>
        <v>1</v>
      </c>
      <c r="G13" s="36" t="s">
        <v>58</v>
      </c>
      <c r="H13" s="35" t="n">
        <v>1.1</v>
      </c>
      <c r="I13" s="31"/>
      <c r="J13" s="0" t="n">
        <v>35</v>
      </c>
      <c r="K13" s="37"/>
      <c r="L13" s="35" t="n">
        <f aca="false">N12</f>
        <v>1.2</v>
      </c>
      <c r="M13" s="36" t="s">
        <v>58</v>
      </c>
      <c r="N13" s="35" t="n">
        <v>1.3</v>
      </c>
      <c r="O13" s="31"/>
      <c r="P13" s="0" t="n">
        <v>39</v>
      </c>
      <c r="Q13" s="37"/>
      <c r="R13" s="35" t="n">
        <f aca="false">T12</f>
        <v>0.52</v>
      </c>
      <c r="S13" s="36" t="s">
        <v>58</v>
      </c>
      <c r="T13" s="35" t="n">
        <v>0.56</v>
      </c>
      <c r="U13" s="31" t="s">
        <v>61</v>
      </c>
      <c r="V13" s="0" t="n">
        <v>27</v>
      </c>
      <c r="W13" s="37"/>
      <c r="X13" s="35" t="n">
        <f aca="false">Z12</f>
        <v>0.52</v>
      </c>
      <c r="Y13" s="36" t="s">
        <v>58</v>
      </c>
      <c r="Z13" s="35" t="n">
        <v>0.56</v>
      </c>
      <c r="AA13" s="31"/>
      <c r="AB13" s="0" t="n">
        <v>27</v>
      </c>
      <c r="AC13" s="37"/>
      <c r="AD13" s="35" t="n">
        <f aca="false">AF12</f>
        <v>1</v>
      </c>
      <c r="AE13" s="36" t="s">
        <v>58</v>
      </c>
      <c r="AF13" s="35" t="n">
        <v>1.1</v>
      </c>
      <c r="AG13" s="31"/>
      <c r="AH13" s="0" t="n">
        <v>35</v>
      </c>
      <c r="AI13" s="37"/>
    </row>
    <row r="14" customFormat="false" ht="14.65" hidden="false" customHeight="false" outlineLevel="0" collapsed="false">
      <c r="A14" s="32" t="s">
        <v>73</v>
      </c>
      <c r="B14" s="33" t="n">
        <v>5</v>
      </c>
      <c r="C14" s="33" t="n">
        <v>2</v>
      </c>
      <c r="D14" s="34" t="n">
        <v>4</v>
      </c>
      <c r="F14" s="35" t="n">
        <f aca="false">H13</f>
        <v>1.1</v>
      </c>
      <c r="G14" s="36" t="s">
        <v>58</v>
      </c>
      <c r="H14" s="35" t="n">
        <v>1.2</v>
      </c>
      <c r="I14" s="31"/>
      <c r="J14" s="0" t="n">
        <v>37</v>
      </c>
      <c r="K14" s="37"/>
      <c r="L14" s="35" t="n">
        <f aca="false">N13</f>
        <v>1.3</v>
      </c>
      <c r="M14" s="36" t="s">
        <v>58</v>
      </c>
      <c r="N14" s="35" t="n">
        <v>1.4</v>
      </c>
      <c r="O14" s="31"/>
      <c r="P14" s="0" t="n">
        <v>42</v>
      </c>
      <c r="Q14" s="37"/>
      <c r="R14" s="35" t="n">
        <f aca="false">T13</f>
        <v>0.56</v>
      </c>
      <c r="S14" s="36" t="s">
        <v>58</v>
      </c>
      <c r="T14" s="35" t="n">
        <v>0.6</v>
      </c>
      <c r="U14" s="31"/>
      <c r="V14" s="0" t="n">
        <v>29</v>
      </c>
      <c r="W14" s="37"/>
      <c r="X14" s="35" t="n">
        <f aca="false">Z13</f>
        <v>0.56</v>
      </c>
      <c r="Y14" s="36" t="s">
        <v>58</v>
      </c>
      <c r="Z14" s="35" t="n">
        <v>0.6</v>
      </c>
      <c r="AA14" s="31"/>
      <c r="AB14" s="0" t="n">
        <v>29</v>
      </c>
      <c r="AC14" s="37"/>
      <c r="AD14" s="35" t="n">
        <f aca="false">AF13</f>
        <v>1.1</v>
      </c>
      <c r="AE14" s="36" t="s">
        <v>58</v>
      </c>
      <c r="AF14" s="35" t="n">
        <v>1.2</v>
      </c>
      <c r="AG14" s="31"/>
      <c r="AH14" s="0" t="n">
        <v>37</v>
      </c>
      <c r="AI14" s="37"/>
    </row>
    <row r="15" customFormat="false" ht="14.65" hidden="false" customHeight="false" outlineLevel="0" collapsed="false">
      <c r="A15" s="32" t="s">
        <v>74</v>
      </c>
      <c r="B15" s="33" t="n">
        <v>5</v>
      </c>
      <c r="C15" s="33" t="n">
        <v>3</v>
      </c>
      <c r="D15" s="34" t="n">
        <v>0.36</v>
      </c>
      <c r="F15" s="35" t="n">
        <f aca="false">H14</f>
        <v>1.2</v>
      </c>
      <c r="G15" s="36" t="s">
        <v>58</v>
      </c>
      <c r="H15" s="35" t="n">
        <v>1.3</v>
      </c>
      <c r="I15" s="31"/>
      <c r="J15" s="0" t="n">
        <v>39</v>
      </c>
      <c r="K15" s="37"/>
      <c r="L15" s="35" t="n">
        <f aca="false">N14</f>
        <v>1.4</v>
      </c>
      <c r="M15" s="36" t="s">
        <v>58</v>
      </c>
      <c r="N15" s="35" t="n">
        <v>1.5</v>
      </c>
      <c r="O15" s="31"/>
      <c r="P15" s="0" t="n">
        <v>45</v>
      </c>
      <c r="Q15" s="37"/>
      <c r="R15" s="35" t="n">
        <f aca="false">T14</f>
        <v>0.6</v>
      </c>
      <c r="S15" s="36" t="s">
        <v>58</v>
      </c>
      <c r="T15" s="35" t="n">
        <v>0.64</v>
      </c>
      <c r="U15" s="31"/>
      <c r="V15" s="0" t="n">
        <v>31</v>
      </c>
      <c r="W15" s="37"/>
      <c r="X15" s="35" t="n">
        <f aca="false">Z14</f>
        <v>0.6</v>
      </c>
      <c r="Y15" s="36" t="s">
        <v>58</v>
      </c>
      <c r="Z15" s="35" t="n">
        <v>0.64</v>
      </c>
      <c r="AA15" s="31"/>
      <c r="AB15" s="0" t="n">
        <v>31</v>
      </c>
      <c r="AC15" s="37"/>
      <c r="AD15" s="35" t="n">
        <f aca="false">AF14</f>
        <v>1.2</v>
      </c>
      <c r="AE15" s="36" t="s">
        <v>58</v>
      </c>
      <c r="AF15" s="35" t="n">
        <v>1.3</v>
      </c>
      <c r="AG15" s="31"/>
      <c r="AH15" s="0" t="n">
        <v>39</v>
      </c>
      <c r="AI15" s="37"/>
    </row>
    <row r="16" customFormat="false" ht="14.65" hidden="false" customHeight="false" outlineLevel="0" collapsed="false">
      <c r="A16" s="32" t="s">
        <v>75</v>
      </c>
      <c r="B16" s="33" t="n">
        <v>5</v>
      </c>
      <c r="C16" s="33" t="n">
        <v>3</v>
      </c>
      <c r="D16" s="34" t="n">
        <v>0.52</v>
      </c>
      <c r="F16" s="35" t="n">
        <f aca="false">H15</f>
        <v>1.3</v>
      </c>
      <c r="G16" s="36" t="s">
        <v>58</v>
      </c>
      <c r="H16" s="35" t="n">
        <v>1.4</v>
      </c>
      <c r="I16" s="31"/>
      <c r="J16" s="0" t="n">
        <v>41</v>
      </c>
      <c r="K16" s="37"/>
      <c r="L16" s="35" t="n">
        <f aca="false">N15</f>
        <v>1.5</v>
      </c>
      <c r="M16" s="36" t="s">
        <v>58</v>
      </c>
      <c r="N16" s="35" t="n">
        <v>1.7</v>
      </c>
      <c r="O16" s="31" t="s">
        <v>61</v>
      </c>
      <c r="P16" s="0" t="n">
        <v>48</v>
      </c>
      <c r="Q16" s="37"/>
      <c r="R16" s="35" t="n">
        <f aca="false">T15</f>
        <v>0.64</v>
      </c>
      <c r="S16" s="36" t="s">
        <v>58</v>
      </c>
      <c r="T16" s="35" t="n">
        <v>0.68</v>
      </c>
      <c r="U16" s="31"/>
      <c r="V16" s="0" t="n">
        <v>33</v>
      </c>
      <c r="W16" s="37"/>
      <c r="X16" s="35" t="n">
        <f aca="false">Z15</f>
        <v>0.64</v>
      </c>
      <c r="Y16" s="36" t="s">
        <v>58</v>
      </c>
      <c r="Z16" s="35" t="n">
        <v>0.68</v>
      </c>
      <c r="AA16" s="31"/>
      <c r="AB16" s="0" t="n">
        <v>33</v>
      </c>
      <c r="AD16" s="35" t="n">
        <f aca="false">AF15</f>
        <v>1.3</v>
      </c>
      <c r="AE16" s="36" t="s">
        <v>58</v>
      </c>
      <c r="AF16" s="35" t="n">
        <v>1.4</v>
      </c>
      <c r="AG16" s="31"/>
      <c r="AH16" s="0" t="n">
        <v>41</v>
      </c>
      <c r="AI16" s="37"/>
    </row>
    <row r="17" customFormat="false" ht="14.65" hidden="false" customHeight="false" outlineLevel="0" collapsed="false">
      <c r="A17" s="32" t="s">
        <v>76</v>
      </c>
      <c r="B17" s="33" t="n">
        <v>5</v>
      </c>
      <c r="C17" s="33" t="n">
        <v>3</v>
      </c>
      <c r="D17" s="34" t="n">
        <v>0.76</v>
      </c>
      <c r="F17" s="35" t="n">
        <f aca="false">H16</f>
        <v>1.4</v>
      </c>
      <c r="G17" s="36" t="s">
        <v>58</v>
      </c>
      <c r="H17" s="35" t="n">
        <v>1.5</v>
      </c>
      <c r="I17" s="31" t="s">
        <v>60</v>
      </c>
      <c r="J17" s="0" t="n">
        <v>43</v>
      </c>
      <c r="K17" s="37"/>
      <c r="L17" s="35" t="n">
        <f aca="false">N16</f>
        <v>1.7</v>
      </c>
      <c r="M17" s="36" t="s">
        <v>58</v>
      </c>
      <c r="N17" s="35" t="n">
        <v>1.9</v>
      </c>
      <c r="O17" s="31"/>
      <c r="P17" s="0" t="n">
        <v>51</v>
      </c>
      <c r="Q17" s="37"/>
      <c r="R17" s="35" t="n">
        <f aca="false">T16</f>
        <v>0.68</v>
      </c>
      <c r="S17" s="36" t="s">
        <v>58</v>
      </c>
      <c r="T17" s="35" t="n">
        <v>0.72</v>
      </c>
      <c r="U17" s="31"/>
      <c r="V17" s="0" t="n">
        <v>35</v>
      </c>
      <c r="W17" s="37"/>
      <c r="X17" s="35" t="n">
        <f aca="false">Z16</f>
        <v>0.68</v>
      </c>
      <c r="Y17" s="36" t="s">
        <v>58</v>
      </c>
      <c r="Z17" s="35" t="n">
        <v>0.72</v>
      </c>
      <c r="AA17" s="31"/>
      <c r="AB17" s="0" t="n">
        <v>35</v>
      </c>
      <c r="AD17" s="35" t="n">
        <f aca="false">AF16</f>
        <v>1.4</v>
      </c>
      <c r="AE17" s="36" t="s">
        <v>58</v>
      </c>
      <c r="AF17" s="35" t="n">
        <v>1.5</v>
      </c>
      <c r="AG17" s="31"/>
      <c r="AH17" s="0" t="n">
        <v>43</v>
      </c>
      <c r="AI17" s="37"/>
    </row>
    <row r="18" customFormat="false" ht="14.65" hidden="false" customHeight="false" outlineLevel="0" collapsed="false">
      <c r="A18" s="32" t="s">
        <v>77</v>
      </c>
      <c r="B18" s="33" t="n">
        <v>5</v>
      </c>
      <c r="C18" s="33" t="n">
        <v>3</v>
      </c>
      <c r="D18" s="34" t="n">
        <v>1.1</v>
      </c>
      <c r="F18" s="35" t="n">
        <f aca="false">H17</f>
        <v>1.5</v>
      </c>
      <c r="G18" s="36" t="s">
        <v>58</v>
      </c>
      <c r="H18" s="35" t="n">
        <v>1.6</v>
      </c>
      <c r="I18" s="31"/>
      <c r="J18" s="0" t="n">
        <v>45</v>
      </c>
      <c r="K18" s="37"/>
      <c r="L18" s="35" t="n">
        <f aca="false">N17</f>
        <v>1.9</v>
      </c>
      <c r="M18" s="36" t="s">
        <v>58</v>
      </c>
      <c r="N18" s="35" t="n">
        <v>2.1</v>
      </c>
      <c r="O18" s="31"/>
      <c r="P18" s="0" t="n">
        <v>54</v>
      </c>
      <c r="Q18" s="37"/>
      <c r="R18" s="35" t="n">
        <f aca="false">T17</f>
        <v>0.72</v>
      </c>
      <c r="S18" s="36" t="s">
        <v>58</v>
      </c>
      <c r="T18" s="35" t="n">
        <v>0.76</v>
      </c>
      <c r="U18" s="31"/>
      <c r="V18" s="0" t="n">
        <v>37</v>
      </c>
      <c r="W18" s="37"/>
      <c r="X18" s="35" t="n">
        <f aca="false">Z17</f>
        <v>0.72</v>
      </c>
      <c r="Y18" s="36" t="s">
        <v>58</v>
      </c>
      <c r="Z18" s="35" t="n">
        <v>0.76</v>
      </c>
      <c r="AA18" s="31"/>
      <c r="AB18" s="0" t="n">
        <v>37</v>
      </c>
      <c r="AD18" s="35" t="n">
        <f aca="false">AF17</f>
        <v>1.5</v>
      </c>
      <c r="AE18" s="36" t="s">
        <v>58</v>
      </c>
      <c r="AF18" s="35" t="n">
        <v>1.6</v>
      </c>
      <c r="AG18" s="31"/>
      <c r="AH18" s="0" t="n">
        <v>45</v>
      </c>
      <c r="AI18" s="37"/>
    </row>
    <row r="19" customFormat="false" ht="14.65" hidden="false" customHeight="false" outlineLevel="0" collapsed="false">
      <c r="A19" s="32" t="s">
        <v>78</v>
      </c>
      <c r="B19" s="33" t="n">
        <v>5</v>
      </c>
      <c r="C19" s="33" t="n">
        <v>3</v>
      </c>
      <c r="D19" s="34" t="n">
        <v>0.44</v>
      </c>
      <c r="F19" s="35" t="n">
        <f aca="false">H18</f>
        <v>1.6</v>
      </c>
      <c r="G19" s="36" t="s">
        <v>58</v>
      </c>
      <c r="H19" s="35" t="n">
        <v>1.7</v>
      </c>
      <c r="I19" s="31"/>
      <c r="J19" s="0" t="n">
        <v>47</v>
      </c>
      <c r="K19" s="37"/>
      <c r="L19" s="35" t="n">
        <f aca="false">N18</f>
        <v>2.1</v>
      </c>
      <c r="M19" s="36" t="s">
        <v>58</v>
      </c>
      <c r="N19" s="35" t="n">
        <v>2.3</v>
      </c>
      <c r="O19" s="31"/>
      <c r="P19" s="0" t="n">
        <v>57</v>
      </c>
      <c r="Q19" s="37"/>
      <c r="R19" s="35" t="n">
        <f aca="false">T18</f>
        <v>0.76</v>
      </c>
      <c r="S19" s="36" t="s">
        <v>58</v>
      </c>
      <c r="T19" s="35" t="n">
        <v>0.8</v>
      </c>
      <c r="U19" s="31" t="s">
        <v>79</v>
      </c>
      <c r="V19" s="0" t="n">
        <v>39</v>
      </c>
      <c r="W19" s="37"/>
      <c r="AA19" s="31"/>
      <c r="AD19" s="35" t="n">
        <f aca="false">AF18</f>
        <v>1.6</v>
      </c>
      <c r="AE19" s="36" t="s">
        <v>58</v>
      </c>
      <c r="AF19" s="35" t="n">
        <v>1.7</v>
      </c>
      <c r="AG19" s="31"/>
      <c r="AH19" s="0" t="n">
        <v>47</v>
      </c>
      <c r="AI19" s="37"/>
    </row>
    <row r="20" customFormat="false" ht="14.65" hidden="false" customHeight="false" outlineLevel="0" collapsed="false">
      <c r="A20" s="32" t="s">
        <v>80</v>
      </c>
      <c r="B20" s="33" t="n">
        <v>5</v>
      </c>
      <c r="C20" s="33" t="n">
        <v>3</v>
      </c>
      <c r="D20" s="34" t="n">
        <v>0.64</v>
      </c>
      <c r="F20" s="35" t="n">
        <f aca="false">H19</f>
        <v>1.7</v>
      </c>
      <c r="G20" s="36" t="s">
        <v>58</v>
      </c>
      <c r="H20" s="35" t="n">
        <v>1.8</v>
      </c>
      <c r="I20" s="31"/>
      <c r="J20" s="0" t="n">
        <v>49</v>
      </c>
      <c r="K20" s="37"/>
      <c r="L20" s="35" t="n">
        <f aca="false">N19</f>
        <v>2.3</v>
      </c>
      <c r="M20" s="36" t="s">
        <v>58</v>
      </c>
      <c r="N20" s="35" t="n">
        <v>2.5</v>
      </c>
      <c r="O20" s="31"/>
      <c r="P20" s="0" t="n">
        <v>60</v>
      </c>
      <c r="Q20" s="37"/>
      <c r="R20" s="35" t="n">
        <f aca="false">T19</f>
        <v>0.8</v>
      </c>
      <c r="S20" s="36" t="s">
        <v>58</v>
      </c>
      <c r="T20" s="35" t="n">
        <v>0.9</v>
      </c>
      <c r="U20" s="31"/>
      <c r="V20" s="0" t="n">
        <v>42</v>
      </c>
      <c r="W20" s="37"/>
      <c r="AA20" s="31"/>
      <c r="AD20" s="35" t="n">
        <f aca="false">AF19</f>
        <v>1.7</v>
      </c>
      <c r="AE20" s="36" t="s">
        <v>58</v>
      </c>
      <c r="AF20" s="35" t="n">
        <v>1.8</v>
      </c>
      <c r="AG20" s="31"/>
      <c r="AH20" s="0" t="n">
        <v>49</v>
      </c>
      <c r="AI20" s="37"/>
    </row>
    <row r="21" customFormat="false" ht="14.65" hidden="false" customHeight="false" outlineLevel="0" collapsed="false">
      <c r="F21" s="35" t="n">
        <f aca="false">H20</f>
        <v>1.8</v>
      </c>
      <c r="G21" s="36" t="s">
        <v>58</v>
      </c>
      <c r="H21" s="35" t="n">
        <v>1.9</v>
      </c>
      <c r="I21" s="31"/>
      <c r="J21" s="0" t="n">
        <v>51</v>
      </c>
      <c r="K21" s="37"/>
      <c r="L21" s="35" t="n">
        <f aca="false">N20</f>
        <v>2.5</v>
      </c>
      <c r="M21" s="36" t="s">
        <v>58</v>
      </c>
      <c r="N21" s="35" t="n">
        <v>2.7</v>
      </c>
      <c r="O21" s="31" t="s">
        <v>79</v>
      </c>
      <c r="P21" s="0" t="n">
        <v>65</v>
      </c>
      <c r="Q21" s="37"/>
      <c r="R21" s="35" t="n">
        <f aca="false">T20</f>
        <v>0.9</v>
      </c>
      <c r="S21" s="36" t="s">
        <v>58</v>
      </c>
      <c r="T21" s="35" t="n">
        <v>1</v>
      </c>
      <c r="U21" s="31"/>
      <c r="V21" s="0" t="n">
        <v>47</v>
      </c>
      <c r="W21" s="37"/>
      <c r="AA21" s="31"/>
      <c r="AD21" s="35" t="n">
        <f aca="false">AF20</f>
        <v>1.8</v>
      </c>
      <c r="AE21" s="36" t="s">
        <v>58</v>
      </c>
      <c r="AF21" s="35" t="n">
        <v>1.9</v>
      </c>
      <c r="AG21" s="31"/>
      <c r="AH21" s="0" t="n">
        <v>51</v>
      </c>
      <c r="AI21" s="37"/>
    </row>
    <row r="22" customFormat="false" ht="14.65" hidden="false" customHeight="false" outlineLevel="0" collapsed="false">
      <c r="F22" s="35" t="n">
        <f aca="false">H21</f>
        <v>1.9</v>
      </c>
      <c r="G22" s="36" t="s">
        <v>58</v>
      </c>
      <c r="H22" s="35" t="n">
        <v>2</v>
      </c>
      <c r="I22" s="31"/>
      <c r="J22" s="0" t="n">
        <v>53</v>
      </c>
      <c r="K22" s="37"/>
      <c r="L22" s="35" t="n">
        <f aca="false">N21</f>
        <v>2.7</v>
      </c>
      <c r="M22" s="36" t="s">
        <v>58</v>
      </c>
      <c r="N22" s="35" t="n">
        <v>3</v>
      </c>
      <c r="O22" s="31"/>
      <c r="P22" s="0" t="n">
        <v>70</v>
      </c>
      <c r="Q22" s="37"/>
      <c r="R22" s="35" t="n">
        <f aca="false">T21</f>
        <v>1</v>
      </c>
      <c r="S22" s="36" t="s">
        <v>58</v>
      </c>
      <c r="T22" s="35" t="n">
        <v>1.1</v>
      </c>
      <c r="U22" s="31"/>
      <c r="V22" s="0" t="n">
        <v>52</v>
      </c>
      <c r="W22" s="37"/>
      <c r="AA22" s="31"/>
      <c r="AD22" s="35" t="n">
        <f aca="false">AF21</f>
        <v>1.9</v>
      </c>
      <c r="AE22" s="36" t="s">
        <v>58</v>
      </c>
      <c r="AF22" s="35" t="n">
        <v>2</v>
      </c>
      <c r="AG22" s="31"/>
      <c r="AH22" s="0" t="n">
        <v>53</v>
      </c>
      <c r="AI22" s="37"/>
    </row>
    <row r="23" customFormat="false" ht="14.65" hidden="false" customHeight="false" outlineLevel="0" collapsed="false">
      <c r="F23" s="35" t="n">
        <f aca="false">H22</f>
        <v>2</v>
      </c>
      <c r="G23" s="36" t="s">
        <v>58</v>
      </c>
      <c r="H23" s="35" t="n">
        <v>2.2</v>
      </c>
      <c r="I23" s="31"/>
      <c r="J23" s="0" t="n">
        <v>55</v>
      </c>
      <c r="K23" s="37"/>
      <c r="L23" s="35" t="n">
        <f aca="false">N22</f>
        <v>3</v>
      </c>
      <c r="M23" s="36" t="s">
        <v>58</v>
      </c>
      <c r="N23" s="35" t="n">
        <v>3.5</v>
      </c>
      <c r="O23" s="31"/>
      <c r="P23" s="0" t="n">
        <v>80</v>
      </c>
      <c r="Q23" s="37"/>
      <c r="R23" s="35" t="n">
        <f aca="false">T22</f>
        <v>1.1</v>
      </c>
      <c r="S23" s="36" t="s">
        <v>58</v>
      </c>
      <c r="T23" s="35" t="n">
        <v>1.2</v>
      </c>
      <c r="U23" s="31"/>
      <c r="V23" s="0" t="n">
        <v>57</v>
      </c>
      <c r="AA23" s="31"/>
      <c r="AD23" s="35" t="n">
        <f aca="false">AF22</f>
        <v>2</v>
      </c>
      <c r="AE23" s="36" t="s">
        <v>58</v>
      </c>
      <c r="AF23" s="35" t="n">
        <v>2.2</v>
      </c>
      <c r="AG23" s="31"/>
      <c r="AH23" s="0" t="n">
        <v>55</v>
      </c>
      <c r="AI23" s="37"/>
    </row>
    <row r="24" customFormat="false" ht="14.65" hidden="false" customHeight="false" outlineLevel="0" collapsed="false">
      <c r="F24" s="35" t="n">
        <f aca="false">H23</f>
        <v>2.2</v>
      </c>
      <c r="G24" s="36" t="s">
        <v>58</v>
      </c>
      <c r="H24" s="35" t="n">
        <v>2.4</v>
      </c>
      <c r="I24" s="31"/>
      <c r="J24" s="0" t="n">
        <v>60</v>
      </c>
      <c r="K24" s="37"/>
      <c r="L24" s="35" t="n">
        <f aca="false">N23</f>
        <v>3.5</v>
      </c>
      <c r="M24" s="36" t="s">
        <v>58</v>
      </c>
      <c r="N24" s="35" t="n">
        <v>4</v>
      </c>
      <c r="O24" s="31"/>
      <c r="P24" s="0" t="n">
        <v>90</v>
      </c>
      <c r="Q24" s="37"/>
      <c r="R24" s="35" t="n">
        <f aca="false">T23</f>
        <v>1.2</v>
      </c>
      <c r="S24" s="36" t="s">
        <v>58</v>
      </c>
      <c r="T24" s="35" t="n">
        <v>1.3</v>
      </c>
      <c r="U24" s="31"/>
      <c r="V24" s="0" t="n">
        <v>62</v>
      </c>
      <c r="AA24" s="31"/>
      <c r="AD24" s="35" t="n">
        <f aca="false">AF23</f>
        <v>2.2</v>
      </c>
      <c r="AE24" s="36" t="s">
        <v>58</v>
      </c>
      <c r="AF24" s="35" t="n">
        <v>2.4</v>
      </c>
      <c r="AG24" s="31"/>
      <c r="AH24" s="0" t="n">
        <v>60</v>
      </c>
      <c r="AI24" s="37"/>
    </row>
    <row r="25" customFormat="false" ht="14.65" hidden="false" customHeight="false" outlineLevel="0" collapsed="false">
      <c r="F25" s="35" t="n">
        <f aca="false">H24</f>
        <v>2.4</v>
      </c>
      <c r="G25" s="36" t="s">
        <v>58</v>
      </c>
      <c r="H25" s="35" t="n">
        <v>2.6</v>
      </c>
      <c r="I25" s="31" t="s">
        <v>67</v>
      </c>
      <c r="J25" s="0" t="n">
        <v>65</v>
      </c>
      <c r="K25" s="37"/>
      <c r="L25" s="35" t="n">
        <f aca="false">N24</f>
        <v>4</v>
      </c>
      <c r="M25" s="36" t="s">
        <v>58</v>
      </c>
      <c r="N25" s="35" t="n">
        <v>4.50000000000001</v>
      </c>
      <c r="O25" s="31"/>
      <c r="P25" s="0" t="n">
        <v>100</v>
      </c>
      <c r="R25" s="35" t="n">
        <f aca="false">T24</f>
        <v>1.3</v>
      </c>
      <c r="S25" s="36" t="s">
        <v>58</v>
      </c>
      <c r="T25" s="35" t="n">
        <v>1.5</v>
      </c>
      <c r="U25" s="31"/>
      <c r="V25" s="0" t="n">
        <v>70</v>
      </c>
      <c r="AA25" s="31"/>
      <c r="AD25" s="35" t="n">
        <f aca="false">AF24</f>
        <v>2.4</v>
      </c>
      <c r="AE25" s="36" t="s">
        <v>58</v>
      </c>
      <c r="AF25" s="35" t="n">
        <v>2.6</v>
      </c>
      <c r="AG25" s="31"/>
      <c r="AH25" s="0" t="n">
        <v>65</v>
      </c>
      <c r="AI25" s="37"/>
    </row>
    <row r="26" customFormat="false" ht="14.65" hidden="false" customHeight="false" outlineLevel="0" collapsed="false">
      <c r="F26" s="35" t="n">
        <f aca="false">H25</f>
        <v>2.6</v>
      </c>
      <c r="G26" s="36" t="s">
        <v>58</v>
      </c>
      <c r="H26" s="35" t="n">
        <v>2.8</v>
      </c>
      <c r="I26" s="31"/>
      <c r="J26" s="0" t="n">
        <v>70</v>
      </c>
      <c r="K26" s="37"/>
      <c r="L26" s="35" t="n">
        <f aca="false">N25</f>
        <v>4.50000000000001</v>
      </c>
      <c r="M26" s="36" t="s">
        <v>58</v>
      </c>
      <c r="N26" s="35" t="n">
        <v>5.00000000000001</v>
      </c>
      <c r="O26" s="31"/>
      <c r="P26" s="0" t="n">
        <v>110</v>
      </c>
      <c r="R26" s="35" t="n">
        <f aca="false">T25</f>
        <v>1.5</v>
      </c>
      <c r="S26" s="36" t="s">
        <v>58</v>
      </c>
      <c r="T26" s="35" t="n">
        <v>1.7</v>
      </c>
      <c r="U26" s="31"/>
      <c r="V26" s="0" t="n">
        <v>80</v>
      </c>
      <c r="AA26" s="31"/>
      <c r="AD26" s="35" t="n">
        <f aca="false">AF25</f>
        <v>2.6</v>
      </c>
      <c r="AE26" s="36" t="s">
        <v>58</v>
      </c>
      <c r="AF26" s="35" t="n">
        <v>2.8</v>
      </c>
      <c r="AG26" s="31"/>
      <c r="AH26" s="0" t="n">
        <v>70</v>
      </c>
      <c r="AI26" s="37"/>
    </row>
    <row r="27" customFormat="false" ht="14.65" hidden="false" customHeight="false" outlineLevel="0" collapsed="false">
      <c r="F27" s="35" t="n">
        <f aca="false">H26</f>
        <v>2.8</v>
      </c>
      <c r="G27" s="36" t="s">
        <v>58</v>
      </c>
      <c r="H27" s="35" t="n">
        <v>3</v>
      </c>
      <c r="I27" s="31"/>
      <c r="J27" s="0" t="n">
        <v>75</v>
      </c>
      <c r="K27" s="37"/>
      <c r="L27" s="35" t="n">
        <f aca="false">N26</f>
        <v>5.00000000000001</v>
      </c>
      <c r="M27" s="36" t="s">
        <v>58</v>
      </c>
      <c r="N27" s="35" t="n">
        <v>5.50000000000002</v>
      </c>
      <c r="O27" s="31"/>
      <c r="P27" s="0" t="n">
        <v>120</v>
      </c>
      <c r="U27" s="31"/>
      <c r="AA27" s="31"/>
      <c r="AD27" s="35" t="n">
        <f aca="false">AF26</f>
        <v>2.8</v>
      </c>
      <c r="AE27" s="36" t="s">
        <v>58</v>
      </c>
      <c r="AF27" s="35" t="n">
        <v>3</v>
      </c>
      <c r="AG27" s="31"/>
      <c r="AH27" s="0" t="n">
        <v>75</v>
      </c>
      <c r="AI27" s="37"/>
    </row>
    <row r="28" customFormat="false" ht="14.65" hidden="false" customHeight="false" outlineLevel="0" collapsed="false">
      <c r="F28" s="35" t="n">
        <f aca="false">H27</f>
        <v>3</v>
      </c>
      <c r="G28" s="36" t="s">
        <v>58</v>
      </c>
      <c r="H28" s="35" t="n">
        <v>3.5</v>
      </c>
      <c r="I28" s="31"/>
      <c r="J28" s="0" t="n">
        <v>80</v>
      </c>
      <c r="K28" s="37"/>
      <c r="L28" s="35" t="n">
        <f aca="false">N27</f>
        <v>5.50000000000002</v>
      </c>
      <c r="M28" s="36" t="s">
        <v>58</v>
      </c>
      <c r="N28" s="35" t="n">
        <v>6.00000000000002</v>
      </c>
      <c r="O28" s="31"/>
      <c r="P28" s="0" t="n">
        <v>130</v>
      </c>
      <c r="AA28" s="31"/>
      <c r="AD28" s="35" t="n">
        <f aca="false">AF27</f>
        <v>3</v>
      </c>
      <c r="AE28" s="36" t="s">
        <v>58</v>
      </c>
      <c r="AF28" s="35" t="n">
        <v>3.5</v>
      </c>
      <c r="AG28" s="31"/>
      <c r="AH28" s="0" t="n">
        <v>80</v>
      </c>
      <c r="AI28" s="37"/>
    </row>
    <row r="29" customFormat="false" ht="14.65" hidden="false" customHeight="false" outlineLevel="0" collapsed="false">
      <c r="F29" s="35" t="n">
        <f aca="false">H28</f>
        <v>3.5</v>
      </c>
      <c r="G29" s="36" t="s">
        <v>58</v>
      </c>
      <c r="H29" s="35" t="n">
        <v>4</v>
      </c>
      <c r="I29" s="31"/>
      <c r="J29" s="0" t="n">
        <v>90</v>
      </c>
      <c r="K29" s="37"/>
      <c r="O29" s="31"/>
      <c r="AA29" s="31"/>
      <c r="AD29" s="35" t="n">
        <f aca="false">AF28</f>
        <v>3.5</v>
      </c>
      <c r="AE29" s="36" t="s">
        <v>58</v>
      </c>
      <c r="AF29" s="35" t="n">
        <v>4</v>
      </c>
      <c r="AG29" s="31"/>
      <c r="AH29" s="0" t="n">
        <v>90</v>
      </c>
      <c r="AI29" s="37"/>
    </row>
    <row r="30" customFormat="false" ht="14.65" hidden="false" customHeight="false" outlineLevel="0" collapsed="false">
      <c r="F30" s="35" t="n">
        <f aca="false">H29</f>
        <v>4</v>
      </c>
      <c r="G30" s="36" t="s">
        <v>58</v>
      </c>
      <c r="H30" s="35" t="n">
        <v>4.50000000000001</v>
      </c>
      <c r="I30" s="31" t="s">
        <v>61</v>
      </c>
      <c r="J30" s="0" t="n">
        <v>100</v>
      </c>
      <c r="K30" s="37"/>
      <c r="O30" s="31"/>
      <c r="AA30" s="31"/>
      <c r="AD30" s="35" t="n">
        <f aca="false">AF29</f>
        <v>4</v>
      </c>
      <c r="AE30" s="36" t="s">
        <v>58</v>
      </c>
      <c r="AF30" s="35" t="n">
        <v>4.50000000000001</v>
      </c>
      <c r="AG30" s="31"/>
      <c r="AH30" s="0" t="n">
        <v>100</v>
      </c>
      <c r="AI30" s="37"/>
    </row>
    <row r="31" customFormat="false" ht="14.65" hidden="false" customHeight="false" outlineLevel="0" collapsed="false">
      <c r="F31" s="35" t="n">
        <f aca="false">H30</f>
        <v>4.50000000000001</v>
      </c>
      <c r="G31" s="36" t="s">
        <v>58</v>
      </c>
      <c r="H31" s="35" t="n">
        <v>5.00000000000001</v>
      </c>
      <c r="I31" s="31"/>
      <c r="J31" s="0" t="n">
        <v>110</v>
      </c>
      <c r="K31" s="37"/>
      <c r="O31" s="31"/>
      <c r="AA31" s="31"/>
      <c r="AD31" s="35" t="n">
        <f aca="false">AF30</f>
        <v>4.50000000000001</v>
      </c>
      <c r="AE31" s="36" t="s">
        <v>58</v>
      </c>
      <c r="AF31" s="35" t="n">
        <v>5.00000000000001</v>
      </c>
      <c r="AG31" s="31"/>
      <c r="AH31" s="0" t="n">
        <v>110</v>
      </c>
      <c r="AI31" s="37"/>
    </row>
    <row r="32" customFormat="false" ht="14.65" hidden="false" customHeight="false" outlineLevel="0" collapsed="false">
      <c r="F32" s="35" t="n">
        <f aca="false">H31</f>
        <v>5.00000000000001</v>
      </c>
      <c r="G32" s="36" t="s">
        <v>58</v>
      </c>
      <c r="H32" s="35" t="n">
        <v>5.50000000000002</v>
      </c>
      <c r="I32" s="31"/>
      <c r="J32" s="0" t="n">
        <v>120</v>
      </c>
      <c r="K32" s="37"/>
      <c r="O32" s="31"/>
      <c r="AA32" s="31"/>
      <c r="AD32" s="35" t="n">
        <f aca="false">AF31</f>
        <v>5.00000000000001</v>
      </c>
      <c r="AE32" s="36" t="s">
        <v>58</v>
      </c>
      <c r="AF32" s="35" t="n">
        <v>5.50000000000002</v>
      </c>
      <c r="AG32" s="31"/>
      <c r="AH32" s="0" t="n">
        <v>120</v>
      </c>
    </row>
    <row r="33" customFormat="false" ht="14.65" hidden="false" customHeight="false" outlineLevel="0" collapsed="false">
      <c r="F33" s="35" t="n">
        <f aca="false">H32</f>
        <v>5.50000000000002</v>
      </c>
      <c r="G33" s="36" t="s">
        <v>58</v>
      </c>
      <c r="H33" s="35" t="n">
        <v>6.00000000000002</v>
      </c>
      <c r="I33" s="31"/>
      <c r="J33" s="0" t="n">
        <v>130</v>
      </c>
      <c r="K33" s="37"/>
      <c r="O33" s="31"/>
      <c r="AD33" s="35" t="n">
        <f aca="false">AF32</f>
        <v>5.50000000000002</v>
      </c>
      <c r="AE33" s="36" t="s">
        <v>58</v>
      </c>
      <c r="AF33" s="35" t="n">
        <v>6.00000000000002</v>
      </c>
      <c r="AG33" s="31"/>
      <c r="AH33" s="0" t="n">
        <v>130</v>
      </c>
    </row>
    <row r="34" customFormat="false" ht="14.65" hidden="false" customHeight="false" outlineLevel="0" collapsed="false">
      <c r="F34" s="35" t="n">
        <f aca="false">H33</f>
        <v>6.00000000000002</v>
      </c>
      <c r="G34" s="36" t="s">
        <v>58</v>
      </c>
      <c r="H34" s="35" t="n">
        <v>6.50000000000003</v>
      </c>
      <c r="I34" s="31"/>
      <c r="J34" s="0" t="n">
        <v>140</v>
      </c>
      <c r="K34" s="37"/>
      <c r="O34" s="31"/>
      <c r="AD34" s="35" t="n">
        <f aca="false">AF33</f>
        <v>6.00000000000002</v>
      </c>
      <c r="AE34" s="36" t="s">
        <v>58</v>
      </c>
      <c r="AF34" s="35" t="n">
        <v>6.50000000000003</v>
      </c>
      <c r="AG34" s="31"/>
      <c r="AH34" s="0" t="n">
        <v>140</v>
      </c>
    </row>
    <row r="35" customFormat="false" ht="14.65" hidden="false" customHeight="false" outlineLevel="0" collapsed="false">
      <c r="F35" s="35" t="n">
        <f aca="false">H34</f>
        <v>6.50000000000003</v>
      </c>
      <c r="G35" s="36" t="s">
        <v>58</v>
      </c>
      <c r="H35" s="35" t="n">
        <v>7.00000000000003</v>
      </c>
      <c r="I35" s="31"/>
      <c r="J35" s="0" t="n">
        <v>150</v>
      </c>
      <c r="K35" s="37"/>
      <c r="O35" s="31"/>
      <c r="AD35" s="35" t="n">
        <f aca="false">AF34</f>
        <v>6.50000000000003</v>
      </c>
      <c r="AE35" s="36" t="s">
        <v>58</v>
      </c>
      <c r="AF35" s="35" t="n">
        <v>7.00000000000003</v>
      </c>
      <c r="AG35" s="31"/>
      <c r="AH35" s="0" t="n">
        <v>150</v>
      </c>
    </row>
    <row r="36" customFormat="false" ht="14.65" hidden="false" customHeight="false" outlineLevel="0" collapsed="false">
      <c r="F36" s="35" t="n">
        <f aca="false">H35</f>
        <v>7.00000000000003</v>
      </c>
      <c r="G36" s="36" t="s">
        <v>58</v>
      </c>
      <c r="H36" s="35" t="n">
        <v>8</v>
      </c>
      <c r="I36" s="31" t="s">
        <v>79</v>
      </c>
      <c r="J36" s="0" t="n">
        <v>160</v>
      </c>
      <c r="K36" s="0" t="n">
        <v>160</v>
      </c>
      <c r="O36" s="31"/>
      <c r="AD36" s="35" t="n">
        <f aca="false">AF35</f>
        <v>7.00000000000003</v>
      </c>
      <c r="AE36" s="36" t="s">
        <v>58</v>
      </c>
      <c r="AF36" s="35" t="n">
        <v>8</v>
      </c>
      <c r="AG36" s="31"/>
      <c r="AH36" s="0" t="n">
        <v>160</v>
      </c>
    </row>
    <row r="37" customFormat="false" ht="14.65" hidden="false" customHeight="false" outlineLevel="0" collapsed="false">
      <c r="F37" s="35" t="n">
        <f aca="false">H36</f>
        <v>8</v>
      </c>
      <c r="G37" s="36" t="s">
        <v>58</v>
      </c>
      <c r="H37" s="35" t="n">
        <v>9</v>
      </c>
      <c r="I37" s="31"/>
      <c r="J37" s="0" t="n">
        <v>170</v>
      </c>
      <c r="K37" s="0" t="n">
        <v>160</v>
      </c>
      <c r="O37" s="31"/>
      <c r="AD37" s="35" t="n">
        <f aca="false">AF36</f>
        <v>8</v>
      </c>
      <c r="AE37" s="36" t="s">
        <v>58</v>
      </c>
      <c r="AF37" s="35" t="n">
        <v>9</v>
      </c>
      <c r="AG37" s="31"/>
      <c r="AH37" s="0" t="n">
        <v>170</v>
      </c>
    </row>
    <row r="38" customFormat="false" ht="14.65" hidden="false" customHeight="false" outlineLevel="0" collapsed="false">
      <c r="F38" s="35" t="n">
        <f aca="false">H37</f>
        <v>9</v>
      </c>
      <c r="G38" s="36" t="s">
        <v>58</v>
      </c>
      <c r="H38" s="35" t="n">
        <v>10</v>
      </c>
      <c r="I38" s="31"/>
      <c r="J38" s="0" t="n">
        <v>180</v>
      </c>
      <c r="K38" s="0" t="n">
        <v>160</v>
      </c>
      <c r="O38" s="31"/>
      <c r="AG38" s="31"/>
    </row>
    <row r="39" customFormat="false" ht="14.65" hidden="false" customHeight="false" outlineLevel="0" collapsed="false">
      <c r="F39" s="35" t="n">
        <f aca="false">H38</f>
        <v>10</v>
      </c>
      <c r="G39" s="36" t="s">
        <v>58</v>
      </c>
      <c r="H39" s="35" t="n">
        <v>11</v>
      </c>
      <c r="I39" s="31"/>
      <c r="J39" s="0" t="n">
        <v>200</v>
      </c>
      <c r="K39" s="0" t="n">
        <v>160</v>
      </c>
      <c r="AG39" s="31"/>
    </row>
    <row r="40" customFormat="false" ht="14.65" hidden="false" customHeight="false" outlineLevel="0" collapsed="false">
      <c r="F40" s="35" t="n">
        <f aca="false">H39</f>
        <v>11</v>
      </c>
      <c r="G40" s="36" t="s">
        <v>58</v>
      </c>
      <c r="H40" s="35" t="n">
        <v>13</v>
      </c>
      <c r="I40" s="31"/>
      <c r="J40" s="0" t="n">
        <v>220</v>
      </c>
      <c r="K40" s="38" t="n">
        <v>160</v>
      </c>
      <c r="AG40" s="31"/>
    </row>
    <row r="41" customFormat="false" ht="14.65" hidden="false" customHeight="false" outlineLevel="0" collapsed="false">
      <c r="F41" s="35" t="n">
        <f aca="false">H40</f>
        <v>13</v>
      </c>
      <c r="G41" s="36" t="s">
        <v>58</v>
      </c>
      <c r="H41" s="35" t="n">
        <v>15</v>
      </c>
      <c r="I41" s="31"/>
      <c r="J41" s="0" t="n">
        <v>250</v>
      </c>
      <c r="K41" s="38" t="n">
        <v>160</v>
      </c>
      <c r="AG41" s="31"/>
    </row>
    <row r="42" customFormat="false" ht="14.65" hidden="false" customHeight="false" outlineLevel="0" collapsed="false">
      <c r="F42" s="35" t="n">
        <f aca="false">H41</f>
        <v>15</v>
      </c>
      <c r="G42" s="36" t="s">
        <v>58</v>
      </c>
      <c r="H42" s="35" t="n">
        <v>20</v>
      </c>
      <c r="I42" s="31"/>
      <c r="J42" s="0" t="n">
        <v>300</v>
      </c>
      <c r="K42" s="38" t="n">
        <v>160</v>
      </c>
      <c r="AG42" s="31"/>
    </row>
    <row r="43" customFormat="false" ht="14.65" hidden="false" customHeight="false" outlineLevel="0" collapsed="false">
      <c r="F43" s="35" t="n">
        <f aca="false">H42</f>
        <v>20</v>
      </c>
      <c r="G43" s="36" t="s">
        <v>58</v>
      </c>
      <c r="H43" s="35" t="n">
        <v>25</v>
      </c>
      <c r="I43" s="31"/>
      <c r="J43" s="0" t="n">
        <v>350</v>
      </c>
      <c r="K43" s="38" t="n">
        <v>160</v>
      </c>
      <c r="AG43" s="31"/>
    </row>
  </sheetData>
  <mergeCells count="15">
    <mergeCell ref="F2:K2"/>
    <mergeCell ref="L2:Q2"/>
    <mergeCell ref="R2:W2"/>
    <mergeCell ref="X2:AC2"/>
    <mergeCell ref="AD2:AI2"/>
    <mergeCell ref="F3:H3"/>
    <mergeCell ref="J3:K3"/>
    <mergeCell ref="L3:N3"/>
    <mergeCell ref="P3:Q3"/>
    <mergeCell ref="R3:T3"/>
    <mergeCell ref="V3:W3"/>
    <mergeCell ref="X3:Z3"/>
    <mergeCell ref="AB3:AC3"/>
    <mergeCell ref="AD3:AF3"/>
    <mergeCell ref="AH3:AI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  <tableParts>
    <tablePart r:id="rId1"/>
    <tablePart r:id="rId2"/>
    <tablePart r:id="rId3"/>
    <tablePart r:id="rId4"/>
    <tablePart r:id="rId5"/>
    <tablePart r:id="rId6"/>
    <tablePart r:id="rId7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true"/>
  </sheetPr>
  <dimension ref="A1:AMJ1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" activeCellId="0" sqref="H1"/>
    </sheetView>
  </sheetViews>
  <sheetFormatPr defaultColWidth="9.9921875" defaultRowHeight="12.8" zeroHeight="false" outlineLevelRow="0" outlineLevelCol="0"/>
  <cols>
    <col collapsed="false" customWidth="true" hidden="false" outlineLevel="0" max="1" min="1" style="39" width="2.99"/>
    <col collapsed="false" customWidth="true" hidden="false" outlineLevel="0" max="2" min="2" style="40" width="9.85"/>
    <col collapsed="false" customWidth="true" hidden="false" outlineLevel="0" max="3" min="3" style="41" width="27.46"/>
    <col collapsed="false" customWidth="true" hidden="false" outlineLevel="0" max="4" min="4" style="41" width="6.29"/>
    <col collapsed="false" customWidth="true" hidden="false" outlineLevel="0" max="5" min="5" style="41" width="23.57"/>
    <col collapsed="false" customWidth="true" hidden="false" outlineLevel="0" max="6" min="6" style="41" width="7.64"/>
    <col collapsed="false" customWidth="true" hidden="false" outlineLevel="0" max="7" min="7" style="41" width="23.57"/>
    <col collapsed="false" customWidth="true" hidden="false" outlineLevel="0" max="10" min="8" style="41" width="7.13"/>
    <col collapsed="false" customWidth="true" hidden="false" outlineLevel="0" max="11" min="11" style="41" width="7.34"/>
    <col collapsed="false" customWidth="true" hidden="false" outlineLevel="0" max="12" min="12" style="41" width="4.1"/>
    <col collapsed="false" customWidth="true" hidden="false" outlineLevel="0" max="13" min="13" style="41" width="7.49"/>
    <col collapsed="false" customWidth="true" hidden="false" outlineLevel="0" max="21" min="14" style="41" width="5.3"/>
    <col collapsed="false" customWidth="true" hidden="false" outlineLevel="0" max="22" min="22" style="41" width="7.13"/>
    <col collapsed="false" customWidth="true" hidden="false" outlineLevel="0" max="24" min="23" style="41" width="6.42"/>
    <col collapsed="false" customWidth="true" hidden="false" outlineLevel="0" max="25" min="25" style="42" width="3.61"/>
    <col collapsed="false" customWidth="true" hidden="false" outlineLevel="0" max="29" min="26" style="40" width="6.42"/>
    <col collapsed="false" customWidth="true" hidden="false" outlineLevel="0" max="30" min="30" style="40" width="2.99"/>
    <col collapsed="false" customWidth="true" hidden="false" outlineLevel="0" max="31" min="31" style="40" width="7.13"/>
    <col collapsed="false" customWidth="true" hidden="false" outlineLevel="0" max="32" min="32" style="40" width="2.99"/>
    <col collapsed="false" customWidth="true" hidden="false" outlineLevel="0" max="33" min="33" style="40" width="6.85"/>
    <col collapsed="false" customWidth="true" hidden="false" outlineLevel="0" max="35" min="34" style="40" width="5.28"/>
    <col collapsed="false" customWidth="true" hidden="false" outlineLevel="0" max="36" min="36" style="40" width="5.36"/>
    <col collapsed="false" customWidth="true" hidden="false" outlineLevel="0" max="37" min="37" style="40" width="5.28"/>
    <col collapsed="false" customWidth="true" hidden="false" outlineLevel="0" max="38" min="38" style="41" width="5.3"/>
    <col collapsed="false" customWidth="true" hidden="false" outlineLevel="0" max="40" min="39" style="40" width="5.28"/>
    <col collapsed="false" customWidth="true" hidden="false" outlineLevel="0" max="43" min="41" style="40" width="6.42"/>
    <col collapsed="false" customWidth="true" hidden="false" outlineLevel="0" max="44" min="44" style="40" width="5.28"/>
    <col collapsed="false" customWidth="true" hidden="false" outlineLevel="0" max="45" min="45" style="40" width="7.15"/>
    <col collapsed="false" customWidth="true" hidden="false" outlineLevel="0" max="46" min="46" style="40" width="2.99"/>
    <col collapsed="false" customWidth="true" hidden="false" outlineLevel="0" max="47" min="47" style="40" width="6.85"/>
    <col collapsed="false" customWidth="true" hidden="false" outlineLevel="0" max="49" min="48" style="40" width="5.28"/>
    <col collapsed="false" customWidth="true" hidden="false" outlineLevel="0" max="50" min="50" style="40" width="5.36"/>
    <col collapsed="false" customWidth="true" hidden="false" outlineLevel="0" max="51" min="51" style="40" width="5.28"/>
    <col collapsed="false" customWidth="true" hidden="false" outlineLevel="0" max="52" min="52" style="41" width="5.3"/>
    <col collapsed="false" customWidth="true" hidden="false" outlineLevel="0" max="54" min="53" style="40" width="5.28"/>
    <col collapsed="false" customWidth="true" hidden="false" outlineLevel="0" max="55" min="55" style="40" width="6.85"/>
    <col collapsed="false" customWidth="true" hidden="false" outlineLevel="0" max="57" min="56" style="40" width="6.42"/>
    <col collapsed="false" customWidth="true" hidden="false" outlineLevel="0" max="58" min="58" style="40" width="5.28"/>
    <col collapsed="false" customWidth="true" hidden="false" outlineLevel="0" max="59" min="59" style="40" width="6.85"/>
    <col collapsed="false" customWidth="true" hidden="false" outlineLevel="0" max="60" min="60" style="40" width="2.99"/>
    <col collapsed="false" customWidth="true" hidden="false" outlineLevel="0" max="61" min="61" style="40" width="6.85"/>
    <col collapsed="false" customWidth="true" hidden="false" outlineLevel="0" max="63" min="62" style="40" width="5.28"/>
    <col collapsed="false" customWidth="true" hidden="false" outlineLevel="0" max="64" min="64" style="40" width="5.36"/>
    <col collapsed="false" customWidth="true" hidden="false" outlineLevel="0" max="67" min="65" style="40" width="5.28"/>
    <col collapsed="false" customWidth="true" hidden="false" outlineLevel="0" max="68" min="68" style="40" width="6.85"/>
    <col collapsed="false" customWidth="true" hidden="false" outlineLevel="0" max="70" min="69" style="40" width="6.42"/>
    <col collapsed="false" customWidth="true" hidden="false" outlineLevel="0" max="71" min="71" style="40" width="5.28"/>
    <col collapsed="false" customWidth="true" hidden="false" outlineLevel="0" max="72" min="72" style="40" width="6.85"/>
    <col collapsed="false" customWidth="true" hidden="false" outlineLevel="0" max="73" min="73" style="40" width="2.99"/>
    <col collapsed="false" customWidth="true" hidden="false" outlineLevel="0" max="74" min="74" style="40" width="6.85"/>
    <col collapsed="false" customWidth="true" hidden="false" outlineLevel="0" max="75" min="75" style="41" width="2.99"/>
    <col collapsed="false" customWidth="true" hidden="false" outlineLevel="0" max="76" min="76" style="41" width="12.14"/>
    <col collapsed="false" customWidth="false" hidden="false" outlineLevel="0" max="247" min="77" style="41" width="9.96"/>
    <col collapsed="false" customWidth="false" hidden="false" outlineLevel="0" max="1014" min="248" style="43" width="9.98"/>
    <col collapsed="false" customWidth="true" hidden="false" outlineLevel="0" max="1025" min="1015" style="43" width="11.52"/>
  </cols>
  <sheetData>
    <row r="1" customFormat="false" ht="15" hidden="false" customHeight="true" outlineLevel="0" collapsed="false">
      <c r="B1" s="44" t="s">
        <v>81</v>
      </c>
      <c r="C1" s="44"/>
      <c r="D1" s="44"/>
      <c r="E1" s="44"/>
      <c r="F1" s="44"/>
      <c r="G1" s="45" t="s">
        <v>74</v>
      </c>
      <c r="H1" s="46"/>
      <c r="I1" s="46"/>
      <c r="J1" s="46"/>
      <c r="L1" s="47" t="s">
        <v>82</v>
      </c>
      <c r="M1" s="48"/>
      <c r="N1" s="49" t="s">
        <v>83</v>
      </c>
      <c r="O1" s="49"/>
      <c r="P1" s="49"/>
      <c r="Y1" s="50" t="s">
        <v>84</v>
      </c>
      <c r="Z1" s="50"/>
      <c r="AA1" s="50"/>
      <c r="AB1" s="50"/>
      <c r="AC1" s="51"/>
      <c r="AD1" s="52"/>
      <c r="AE1" s="52"/>
      <c r="AF1" s="48"/>
      <c r="AG1" s="49" t="s">
        <v>83</v>
      </c>
      <c r="AH1" s="49"/>
      <c r="AI1" s="49"/>
      <c r="AJ1" s="52"/>
      <c r="AK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</row>
    <row r="2" s="41" customFormat="true" ht="15" hidden="false" customHeight="true" outlineLevel="0" collapsed="false">
      <c r="B2" s="44" t="s">
        <v>85</v>
      </c>
      <c r="C2" s="44"/>
      <c r="D2" s="44"/>
      <c r="E2" s="44"/>
      <c r="F2" s="44"/>
      <c r="G2" s="45" t="s">
        <v>86</v>
      </c>
      <c r="H2" s="46"/>
      <c r="I2" s="46"/>
      <c r="J2" s="46"/>
      <c r="L2" s="47" t="s">
        <v>87</v>
      </c>
      <c r="M2" s="53"/>
      <c r="N2" s="49" t="s">
        <v>88</v>
      </c>
      <c r="O2" s="49"/>
      <c r="P2" s="49"/>
      <c r="X2" s="43"/>
      <c r="Y2" s="54" t="s">
        <v>89</v>
      </c>
      <c r="Z2" s="54"/>
      <c r="AA2" s="54"/>
      <c r="AB2" s="54"/>
      <c r="AC2" s="55"/>
      <c r="AD2" s="56"/>
      <c r="AE2" s="56"/>
      <c r="AF2" s="53"/>
      <c r="AG2" s="49" t="s">
        <v>88</v>
      </c>
      <c r="AH2" s="49"/>
      <c r="AI2" s="49"/>
      <c r="AJ2" s="43"/>
      <c r="AK2" s="43"/>
      <c r="AM2" s="43"/>
      <c r="AN2" s="43"/>
      <c r="AO2" s="43"/>
      <c r="AP2" s="43"/>
      <c r="AQ2" s="43"/>
      <c r="AR2" s="43"/>
      <c r="AS2" s="43"/>
      <c r="AT2" s="43"/>
      <c r="AU2" s="56"/>
      <c r="AV2" s="56"/>
      <c r="AW2" s="56"/>
      <c r="AX2" s="56"/>
      <c r="AY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AMA2" s="43"/>
      <c r="AMB2" s="43"/>
      <c r="AMC2" s="43"/>
      <c r="AMD2" s="43"/>
      <c r="AME2" s="43"/>
      <c r="AMF2" s="43"/>
      <c r="AMG2" s="43"/>
      <c r="AMH2" s="43"/>
      <c r="AMI2" s="43"/>
      <c r="AMJ2" s="43"/>
    </row>
    <row r="3" customFormat="false" ht="15" hidden="false" customHeight="true" outlineLevel="0" collapsed="false">
      <c r="A3" s="57"/>
      <c r="B3" s="58"/>
      <c r="C3" s="59"/>
      <c r="D3" s="59"/>
      <c r="E3" s="59"/>
      <c r="F3" s="59"/>
      <c r="H3" s="46"/>
      <c r="I3" s="46"/>
      <c r="J3" s="46"/>
      <c r="L3" s="46"/>
      <c r="X3" s="43"/>
      <c r="Y3" s="54" t="s">
        <v>90</v>
      </c>
      <c r="Z3" s="54"/>
      <c r="AA3" s="54"/>
      <c r="AB3" s="54"/>
      <c r="AC3" s="60"/>
      <c r="AD3" s="52"/>
      <c r="AE3" s="52"/>
      <c r="AF3" s="61" t="s">
        <v>91</v>
      </c>
      <c r="AG3" s="62" t="s">
        <v>92</v>
      </c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</row>
    <row r="4" s="41" customFormat="true" ht="15" hidden="false" customHeight="true" outlineLevel="0" collapsed="false">
      <c r="A4" s="39"/>
      <c r="L4" s="63" t="s">
        <v>93</v>
      </c>
      <c r="M4" s="63"/>
      <c r="N4" s="63"/>
      <c r="O4" s="63"/>
      <c r="P4" s="64" t="n">
        <v>6</v>
      </c>
      <c r="Q4" s="65"/>
      <c r="Y4" s="42"/>
      <c r="Z4" s="40"/>
      <c r="AA4" s="40"/>
      <c r="AB4" s="40"/>
      <c r="AC4" s="40"/>
      <c r="AD4" s="40"/>
      <c r="AE4" s="40"/>
      <c r="AG4" s="66" t="s">
        <v>94</v>
      </c>
      <c r="AH4" s="66"/>
      <c r="AI4" s="66"/>
      <c r="AJ4" s="66"/>
      <c r="AK4" s="64" t="n">
        <v>7</v>
      </c>
      <c r="AL4" s="65"/>
      <c r="AM4" s="40"/>
      <c r="AN4" s="40"/>
      <c r="AO4" s="67"/>
      <c r="AP4" s="67"/>
      <c r="AS4" s="67"/>
      <c r="AU4" s="66" t="s">
        <v>95</v>
      </c>
      <c r="AV4" s="66"/>
      <c r="AW4" s="66"/>
      <c r="AX4" s="66"/>
      <c r="AY4" s="68" t="n">
        <v>7</v>
      </c>
      <c r="AZ4" s="65"/>
      <c r="BH4" s="40"/>
      <c r="BI4" s="66" t="s">
        <v>96</v>
      </c>
      <c r="BJ4" s="66"/>
      <c r="BK4" s="66"/>
      <c r="BL4" s="66"/>
      <c r="BM4" s="68" t="n">
        <v>7</v>
      </c>
      <c r="BU4" s="40"/>
      <c r="AMA4" s="43"/>
      <c r="AMB4" s="43"/>
      <c r="AMC4" s="43"/>
      <c r="AMD4" s="43"/>
      <c r="AME4" s="43"/>
      <c r="AMF4" s="43"/>
      <c r="AMG4" s="43"/>
      <c r="AMH4" s="43"/>
      <c r="AMI4" s="43"/>
      <c r="AMJ4" s="43"/>
    </row>
    <row r="5" customFormat="false" ht="15" hidden="false" customHeight="true" outlineLevel="0" collapsed="false">
      <c r="A5" s="69"/>
      <c r="B5" s="69"/>
      <c r="C5" s="69"/>
      <c r="D5" s="69"/>
      <c r="E5" s="69"/>
      <c r="F5" s="69"/>
      <c r="G5" s="69"/>
      <c r="H5" s="70" t="s">
        <v>97</v>
      </c>
      <c r="I5" s="70" t="s">
        <v>97</v>
      </c>
      <c r="J5" s="70" t="s">
        <v>98</v>
      </c>
      <c r="K5" s="71"/>
      <c r="L5" s="71"/>
      <c r="M5" s="69" t="s">
        <v>99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Z5" s="72" t="s">
        <v>100</v>
      </c>
      <c r="AA5" s="72" t="str">
        <f aca="false">IF($G$2="MOYENNE","MOY% RNK","CAR% RNK")</f>
        <v>MOY% RNK</v>
      </c>
      <c r="AB5" s="73" t="s">
        <v>101</v>
      </c>
      <c r="AC5" s="74" t="s">
        <v>102</v>
      </c>
      <c r="AD5" s="75"/>
      <c r="AE5" s="76"/>
      <c r="AF5" s="77"/>
      <c r="AG5" s="78" t="s">
        <v>103</v>
      </c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9"/>
      <c r="AU5" s="80" t="s">
        <v>104</v>
      </c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75"/>
      <c r="BI5" s="81" t="s">
        <v>105</v>
      </c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75"/>
      <c r="BV5" s="82" t="s">
        <v>106</v>
      </c>
    </row>
    <row r="6" customFormat="false" ht="15" hidden="false" customHeight="true" outlineLevel="0" collapsed="false">
      <c r="A6" s="69" t="str">
        <f aca="false">IF(ISBLANK(G1),"MAAK KEUZE SPELSOORT EN KLASSE IN KOLOM E1",G1)</f>
        <v>Driebanden kl. 3e klasse</v>
      </c>
      <c r="B6" s="69"/>
      <c r="C6" s="69"/>
      <c r="D6" s="69"/>
      <c r="E6" s="69"/>
      <c r="F6" s="69"/>
      <c r="G6" s="69"/>
      <c r="H6" s="83" t="s">
        <v>107</v>
      </c>
      <c r="I6" s="83" t="s">
        <v>108</v>
      </c>
      <c r="J6" s="83" t="s">
        <v>109</v>
      </c>
      <c r="K6" s="84"/>
      <c r="L6" s="84"/>
      <c r="M6" s="70" t="s">
        <v>110</v>
      </c>
      <c r="N6" s="70" t="s">
        <v>111</v>
      </c>
      <c r="O6" s="70" t="s">
        <v>112</v>
      </c>
      <c r="P6" s="71"/>
      <c r="Q6" s="71"/>
      <c r="R6" s="71"/>
      <c r="S6" s="71"/>
      <c r="T6" s="71"/>
      <c r="U6" s="71"/>
      <c r="V6" s="71"/>
      <c r="W6" s="71"/>
      <c r="X6" s="71"/>
      <c r="Z6" s="72"/>
      <c r="AA6" s="72"/>
      <c r="AB6" s="73"/>
      <c r="AC6" s="74"/>
      <c r="AD6" s="75"/>
      <c r="AE6" s="85" t="s">
        <v>113</v>
      </c>
      <c r="AF6" s="86"/>
      <c r="AG6" s="85" t="s">
        <v>114</v>
      </c>
      <c r="AH6" s="87" t="s">
        <v>110</v>
      </c>
      <c r="AI6" s="87" t="s">
        <v>111</v>
      </c>
      <c r="AJ6" s="87" t="s">
        <v>112</v>
      </c>
      <c r="AK6" s="85" t="s">
        <v>115</v>
      </c>
      <c r="AL6" s="85"/>
      <c r="AM6" s="85" t="s">
        <v>116</v>
      </c>
      <c r="AN6" s="85"/>
      <c r="AO6" s="88"/>
      <c r="AP6" s="89"/>
      <c r="AQ6" s="89"/>
      <c r="AR6" s="89" t="s">
        <v>117</v>
      </c>
      <c r="AS6" s="85" t="s">
        <v>113</v>
      </c>
      <c r="AT6" s="86"/>
      <c r="AU6" s="85" t="s">
        <v>114</v>
      </c>
      <c r="AV6" s="87" t="s">
        <v>110</v>
      </c>
      <c r="AW6" s="87" t="s">
        <v>111</v>
      </c>
      <c r="AX6" s="87" t="s">
        <v>112</v>
      </c>
      <c r="AY6" s="85" t="s">
        <v>115</v>
      </c>
      <c r="AZ6" s="85"/>
      <c r="BA6" s="85" t="s">
        <v>116</v>
      </c>
      <c r="BB6" s="85"/>
      <c r="BC6" s="88"/>
      <c r="BD6" s="89"/>
      <c r="BE6" s="89"/>
      <c r="BF6" s="89" t="s">
        <v>117</v>
      </c>
      <c r="BG6" s="85" t="s">
        <v>113</v>
      </c>
      <c r="BH6" s="75"/>
      <c r="BI6" s="85" t="s">
        <v>114</v>
      </c>
      <c r="BJ6" s="87" t="s">
        <v>110</v>
      </c>
      <c r="BK6" s="87" t="s">
        <v>111</v>
      </c>
      <c r="BL6" s="87" t="s">
        <v>112</v>
      </c>
      <c r="BM6" s="85" t="s">
        <v>115</v>
      </c>
      <c r="BN6" s="85" t="s">
        <v>116</v>
      </c>
      <c r="BO6" s="85"/>
      <c r="BP6" s="88"/>
      <c r="BQ6" s="89"/>
      <c r="BR6" s="89"/>
      <c r="BS6" s="89" t="s">
        <v>117</v>
      </c>
      <c r="BT6" s="85" t="s">
        <v>113</v>
      </c>
      <c r="BU6" s="75"/>
      <c r="BV6" s="85" t="s">
        <v>118</v>
      </c>
    </row>
    <row r="7" customFormat="false" ht="15" hidden="false" customHeight="true" outlineLevel="0" collapsed="false">
      <c r="A7" s="90" t="s">
        <v>119</v>
      </c>
      <c r="B7" s="91" t="s">
        <v>120</v>
      </c>
      <c r="C7" s="92" t="s">
        <v>121</v>
      </c>
      <c r="D7" s="92" t="s">
        <v>122</v>
      </c>
      <c r="E7" s="93" t="s">
        <v>123</v>
      </c>
      <c r="F7" s="92" t="s">
        <v>124</v>
      </c>
      <c r="G7" s="93" t="s">
        <v>125</v>
      </c>
      <c r="H7" s="94" t="s">
        <v>126</v>
      </c>
      <c r="I7" s="94" t="s">
        <v>126</v>
      </c>
      <c r="J7" s="94" t="s">
        <v>127</v>
      </c>
      <c r="K7" s="95" t="s">
        <v>128</v>
      </c>
      <c r="L7" s="95" t="s">
        <v>129</v>
      </c>
      <c r="M7" s="95" t="s">
        <v>130</v>
      </c>
      <c r="N7" s="95" t="s">
        <v>131</v>
      </c>
      <c r="O7" s="95" t="s">
        <v>131</v>
      </c>
      <c r="P7" s="95" t="s">
        <v>132</v>
      </c>
      <c r="Q7" s="95" t="s">
        <v>133</v>
      </c>
      <c r="R7" s="95" t="s">
        <v>130</v>
      </c>
      <c r="S7" s="95" t="s">
        <v>134</v>
      </c>
      <c r="T7" s="95" t="s">
        <v>132</v>
      </c>
      <c r="U7" s="95" t="s">
        <v>133</v>
      </c>
      <c r="V7" s="96" t="s">
        <v>126</v>
      </c>
      <c r="W7" s="97" t="s">
        <v>135</v>
      </c>
      <c r="X7" s="97" t="s">
        <v>136</v>
      </c>
      <c r="Y7" s="98" t="str">
        <f aca="false">IF($G$2="MOYENNE","M","C")</f>
        <v>M</v>
      </c>
      <c r="Z7" s="72"/>
      <c r="AA7" s="72"/>
      <c r="AB7" s="73"/>
      <c r="AC7" s="74"/>
      <c r="AD7" s="75"/>
      <c r="AE7" s="99" t="s">
        <v>126</v>
      </c>
      <c r="AF7" s="86"/>
      <c r="AG7" s="99" t="s">
        <v>127</v>
      </c>
      <c r="AH7" s="99" t="s">
        <v>130</v>
      </c>
      <c r="AI7" s="99" t="s">
        <v>131</v>
      </c>
      <c r="AJ7" s="99" t="s">
        <v>131</v>
      </c>
      <c r="AK7" s="99" t="s">
        <v>137</v>
      </c>
      <c r="AL7" s="99" t="s">
        <v>133</v>
      </c>
      <c r="AM7" s="99" t="s">
        <v>130</v>
      </c>
      <c r="AN7" s="99" t="s">
        <v>134</v>
      </c>
      <c r="AO7" s="100" t="s">
        <v>126</v>
      </c>
      <c r="AP7" s="100" t="s">
        <v>138</v>
      </c>
      <c r="AQ7" s="100" t="s">
        <v>139</v>
      </c>
      <c r="AR7" s="100" t="s">
        <v>103</v>
      </c>
      <c r="AS7" s="99" t="s">
        <v>126</v>
      </c>
      <c r="AT7" s="86"/>
      <c r="AU7" s="99" t="s">
        <v>127</v>
      </c>
      <c r="AV7" s="99" t="s">
        <v>130</v>
      </c>
      <c r="AW7" s="99" t="s">
        <v>131</v>
      </c>
      <c r="AX7" s="99" t="s">
        <v>131</v>
      </c>
      <c r="AY7" s="99" t="s">
        <v>137</v>
      </c>
      <c r="AZ7" s="99" t="s">
        <v>133</v>
      </c>
      <c r="BA7" s="99" t="s">
        <v>130</v>
      </c>
      <c r="BB7" s="99" t="s">
        <v>134</v>
      </c>
      <c r="BC7" s="100" t="s">
        <v>126</v>
      </c>
      <c r="BD7" s="100" t="s">
        <v>138</v>
      </c>
      <c r="BE7" s="100" t="s">
        <v>139</v>
      </c>
      <c r="BF7" s="100" t="s">
        <v>104</v>
      </c>
      <c r="BG7" s="99" t="s">
        <v>126</v>
      </c>
      <c r="BH7" s="75"/>
      <c r="BI7" s="99" t="s">
        <v>127</v>
      </c>
      <c r="BJ7" s="99" t="s">
        <v>130</v>
      </c>
      <c r="BK7" s="99" t="s">
        <v>131</v>
      </c>
      <c r="BL7" s="99" t="s">
        <v>131</v>
      </c>
      <c r="BM7" s="99" t="s">
        <v>137</v>
      </c>
      <c r="BN7" s="99" t="s">
        <v>130</v>
      </c>
      <c r="BO7" s="99" t="s">
        <v>134</v>
      </c>
      <c r="BP7" s="100" t="s">
        <v>126</v>
      </c>
      <c r="BQ7" s="100" t="s">
        <v>138</v>
      </c>
      <c r="BR7" s="100" t="s">
        <v>139</v>
      </c>
      <c r="BS7" s="100" t="s">
        <v>105</v>
      </c>
      <c r="BT7" s="99" t="s">
        <v>126</v>
      </c>
      <c r="BU7" s="75"/>
      <c r="BV7" s="99" t="s">
        <v>126</v>
      </c>
    </row>
    <row r="8" customFormat="false" ht="15" hidden="false" customHeight="true" outlineLevel="0" collapsed="false">
      <c r="A8" s="101" t="n">
        <v>1</v>
      </c>
      <c r="B8" s="102"/>
      <c r="C8" s="103"/>
      <c r="D8" s="102"/>
      <c r="E8" s="104"/>
      <c r="F8" s="102"/>
      <c r="G8" s="104"/>
      <c r="H8" s="105"/>
      <c r="I8" s="105"/>
      <c r="J8" s="105"/>
      <c r="K8" s="106" t="str">
        <f aca="false">IF(MAX(H8,I8,J8)=0,"",IF(AND(OR(ISNUMBER(H8),ISNUMBER(I8)),ISNUMBER(J8)),"XX",IF(ISNUMBER(J8),J8,MAX(H8,I8))))</f>
        <v/>
      </c>
      <c r="L8" s="107" t="str">
        <f aca="false">IF(ISNUMBER(K8),IF(ISNUMBER(J8),"NEE","JA"),"")</f>
        <v/>
      </c>
      <c r="M8" s="108" t="str">
        <f aca="false">IF(ISBLANK($G$1),"?",IF(ISNUMBER(K8),CHOOSE(VLOOKUP($G$1,srtklasse,3,0),VLOOKUP(K8,moylkl,VLOOKUP($G$1,srtklasse,2,0),1),VLOOKUP(K8,moybkl,5,1),VLOOKUP(K8,moy3kl,5,1)),"-"))</f>
        <v>-</v>
      </c>
      <c r="N8" s="109" t="str">
        <f aca="false">IF(ISNUMBER(K8),IF(VLOOKUP($G$1,srtklasse,2,0)=6,7,CHOOSE(VLOOKUP($G$1,srtklasse,3,0),VLOOKUP(K8,moylkl,1,1),VLOOKUP(K8,moybkl,1,1),VLOOKUP(K8,moy3kl,1,1))),"-")</f>
        <v>-</v>
      </c>
      <c r="O8" s="109" t="str">
        <f aca="false">IF(ISNUMBER(K8),IF(VLOOKUP($G$1,srtklasse,2,0)=6,11,CHOOSE(VLOOKUP($G$1,srtklasse,3,0),VLOOKUP(K8,moylkl,3,1),VLOOKUP(K8,moybkl,3,1),VLOOKUP(K8,moy3kl,3,1))),"-")</f>
        <v>-</v>
      </c>
      <c r="P8" s="110" t="str">
        <f aca="false">IF(ISNUMBER(K8),$P$4,"-")</f>
        <v>-</v>
      </c>
      <c r="Q8" s="111"/>
      <c r="R8" s="111"/>
      <c r="S8" s="111"/>
      <c r="T8" s="112" t="str">
        <f aca="false">IF(MAX(Q8:S8)&gt;0,P8,U8)</f>
        <v>-</v>
      </c>
      <c r="U8" s="112" t="str">
        <f aca="false">IF(ISBLANK(Q8),"-",Q8)</f>
        <v>-</v>
      </c>
      <c r="V8" s="113" t="str">
        <f aca="false">IF(OR(ISBLANK(R8),ISBLANK(S8)),"-",ROUNDDOWN(R8/S8,3))</f>
        <v>-</v>
      </c>
      <c r="W8" s="109" t="str">
        <f aca="false">IF(OR(ISBLANK(R8),ISBLANK(S8)),"-",IF(AND(L8="NEE",V8/O8&gt;1),100,ROUNDDOWN(V8/O8%,2)))</f>
        <v>-</v>
      </c>
      <c r="X8" s="109" t="str">
        <f aca="false">IF(ISNUMBER(R8),IF(T8&gt;0,ROUNDDOWN(R8/(M8*T8)%,2),0),"-")</f>
        <v>-</v>
      </c>
      <c r="Y8" s="114" t="str">
        <f aca="false">Y7</f>
        <v>M</v>
      </c>
      <c r="Z8" s="112" t="str">
        <f aca="false">IF(ISNUMBER(U8),RANK(U8,$U$8:$U$67,0)+((COUNT($U$8:$U$67)+1-RANK(U8,$U$8:$U$67,0)-RANK(U8,$U$8:$U$67,1))/2),"-")</f>
        <v>-</v>
      </c>
      <c r="AA8" s="112" t="str">
        <f aca="false">IF(Y8="M",IF(ISNUMBER(W8),RANK(W8,$W$8:$W$67,0)+((COUNT($W$8:$W$67)+1-RANK(W8,$W$8:$W$67,0)-RANK(W8,$W$8:$W$67,1))/2),"-"),IF(ISNUMBER(X8),RANK(X8,$X$8:$X$67,0)+((COUNT($X$8:$X$67)+1-RANK(X8,$X$8:$X$67,0)-RANK(X8,$X$8:$X$67,1))/2),"-"))</f>
        <v>-</v>
      </c>
      <c r="AB8" s="112" t="str">
        <f aca="false">IF(AND(ISNUMBER(Z8),ISNUMBER(AA8)),Z8+AA8,"-")</f>
        <v>-</v>
      </c>
      <c r="AC8" s="115" t="str">
        <f aca="false">IF(ISNUMBER(AB8),RANK(AB8,$AB$8:$AB$67,1)+((COUNT($AB$8:$AB$67)+1-RANK(AB8,$AB$8:$AB$67,0)-RANK(AB8,$AB$8:$AB$67,1))/2),"-")</f>
        <v>-</v>
      </c>
      <c r="AD8" s="116"/>
      <c r="AE8" s="117" t="str">
        <f aca="false">IF(ISNUMBER(V8),IF(L8="JA",ROUNDDOWN(AVERAGE(K8,V8),3),V8),"-")</f>
        <v>-</v>
      </c>
      <c r="AF8" s="118" t="str">
        <f aca="false">IF(ISNUMBER(AE8),IF(AE8&gt;=VLOOKUP($G$1,srtklasse,4,0),"P","-"),"-")</f>
        <v>-</v>
      </c>
      <c r="AG8" s="117" t="str">
        <f aca="false">IF(ISNUMBER(K8),ROUNDDOWN(MAX(K8,AE8),3),"-")</f>
        <v>-</v>
      </c>
      <c r="AH8" s="108" t="str">
        <f aca="false">IF(ISBLANK($G$1),"?",IF(ISNUMBER(AG8),CHOOSE(VLOOKUP($G$1,srtklasse,3,0),VLOOKUP(AG8,moylkl,VLOOKUP($G$1,srtklasse,2,0),1),VLOOKUP(AG8,moybkl,5,1),VLOOKUP(AG8,moy3kl,5,1)),"-"))</f>
        <v>-</v>
      </c>
      <c r="AI8" s="109" t="str">
        <f aca="false">IF(ISNUMBER(AG8),IF(VLOOKUP($G$1,srtklasse,2,0)=6,7,CHOOSE(VLOOKUP($G$1,srtklasse,3,0),VLOOKUP(AG8,moylkl,1,1),VLOOKUP(AG8,moybkl,1,1),VLOOKUP(AG8,moy3kl,1,1))),"-")</f>
        <v>-</v>
      </c>
      <c r="AJ8" s="109" t="str">
        <f aca="false">IF(ISNUMBER(AG8),IF(VLOOKUP($G$1,srtklasse,2,0)=6,11,CHOOSE(VLOOKUP($G$1,srtklasse,3,0),VLOOKUP(AG8,moylkl,3,1),VLOOKUP(AG8,moybkl,3,1),VLOOKUP(AG8,moy3kl,3,1))),"-")</f>
        <v>-</v>
      </c>
      <c r="AK8" s="110" t="str">
        <f aca="false">IF(ISNUMBER(AG8),$AK$4,"-")</f>
        <v>-</v>
      </c>
      <c r="AL8" s="111"/>
      <c r="AM8" s="111"/>
      <c r="AN8" s="111"/>
      <c r="AO8" s="113" t="str">
        <f aca="false">IF(OR(ISBLANK(AM8),ISBLANK(AN8)),"-",ROUNDDOWN(AM8/AN8,3))</f>
        <v>-</v>
      </c>
      <c r="AP8" s="109" t="str">
        <f aca="false">IF(ISNUMBER(AM8),IF(AK8&gt;0,ROUNDDOWN(AM8/(AH8*AK8)%,2),0),"-")</f>
        <v>-</v>
      </c>
      <c r="AQ8" s="109" t="str">
        <f aca="false">IF(OR(ISBLANK(AM8),ISBLANK(AN8)),"-",IF(AND(L8="nee",ISNUMBER(AE8)),IF(AO8/AJ8&gt;1,100,ROUNDDOWN(AO8/AJ8%,2)),ROUNDDOWN(AO8/AJ8%,2)))</f>
        <v>-</v>
      </c>
      <c r="AR8" s="119"/>
      <c r="AS8" s="117" t="str">
        <f aca="false">IF(ISNUMBER(AO8),IF(AND(NOT(ISNUMBER(AE8)),L8="nee"),AO8,ROUNDDOWN(AVERAGE(AG8,AO8),3)),"-")</f>
        <v>-</v>
      </c>
      <c r="AT8" s="120" t="str">
        <f aca="false">IF(ISNUMBER(AS8),IF(AS8&gt;=VLOOKUP($G$1,srtklasse,4,0),"P","-"),"-")</f>
        <v>-</v>
      </c>
      <c r="AU8" s="117" t="str">
        <f aca="false">IF(ISNUMBER(K8),ROUNDDOWN(MAX(K8,AE8,AS8),3),"-")</f>
        <v>-</v>
      </c>
      <c r="AV8" s="108" t="str">
        <f aca="false">IF(ISBLANK($G$1),"?",IF(ISNUMBER(AU8),CHOOSE(VLOOKUP($G$1,srtklasse,3,0),VLOOKUP(AU8,moylkl,VLOOKUP($G$1,srtklasse,2,0),1),VLOOKUP(AU8,moybkl,5,1),VLOOKUP(AU8,moy3kl,5,1)),"-"))</f>
        <v>-</v>
      </c>
      <c r="AW8" s="109" t="str">
        <f aca="false">IF(ISNUMBER(AU8),IF(VLOOKUP($G$1,srtklasse,2,0)=6,7,CHOOSE(VLOOKUP($G$1,srtklasse,3,0),VLOOKUP(AU8,moylkl,1,1),VLOOKUP(AU8,moybkl,1,1),VLOOKUP(AU8,moy3kl,1,1))),"-")</f>
        <v>-</v>
      </c>
      <c r="AX8" s="109" t="str">
        <f aca="false">IF(ISNUMBER(AU8),IF(VLOOKUP($G$1,srtklasse,2,0)=6,11,CHOOSE(VLOOKUP($G$1,srtklasse,3,0),VLOOKUP(AU8,moylkl,3,1),VLOOKUP(AU8,moybkl,3,1),VLOOKUP(AU8,moy3kl,3,1))),"-")</f>
        <v>-</v>
      </c>
      <c r="AY8" s="110" t="str">
        <f aca="false">IF(ISNUMBER(AU8),$AY$4,"-")</f>
        <v>-</v>
      </c>
      <c r="AZ8" s="111"/>
      <c r="BA8" s="111"/>
      <c r="BB8" s="111"/>
      <c r="BC8" s="113" t="str">
        <f aca="false">IF(OR(ISBLANK(BA8),ISBLANK(BB8)),"-",ROUNDDOWN(BA8/BB8,3))</f>
        <v>-</v>
      </c>
      <c r="BD8" s="109" t="str">
        <f aca="false">IF(ISNUMBER(BA8),IF(AY8&gt;0,ROUNDDOWN(BA8/(AV8*AY8)%,2),0),"-")</f>
        <v>-</v>
      </c>
      <c r="BE8" s="109" t="str">
        <f aca="false">IF(OR(ISBLANK(BA8),ISBLANK(BB8)),"-",(ROUNDDOWN(BC8/AX8%,2)))</f>
        <v>-</v>
      </c>
      <c r="BF8" s="119"/>
      <c r="BG8" s="117" t="str">
        <f aca="false">IF(ISNUMBER(BC8),ROUNDDOWN(AVERAGE(AU8,BC8),3),"-")</f>
        <v>-</v>
      </c>
      <c r="BH8" s="120" t="str">
        <f aca="false">IF(ISNUMBER(BG8),IF(BG8&gt;=VLOOKUP($G$1,srtklasse,4,0),"P","-"),"-")</f>
        <v>-</v>
      </c>
      <c r="BI8" s="117" t="str">
        <f aca="false">IF(ISNUMBER(BF8),ROUNDDOWN(MAX(K8,AE8,AS8,BG8),3),"-")</f>
        <v>-</v>
      </c>
      <c r="BJ8" s="108" t="str">
        <f aca="false">IF(ISBLANK($G$1),"?",IF(ISNUMBER(BI8),CHOOSE(VLOOKUP($G$1,srtklasse,3,0),VLOOKUP(BI8,moylkl,VLOOKUP($G$1,srtklasse,2,0),1),VLOOKUP(BI8,moybkl,5,1),VLOOKUP(BI8,moy3kl,5,1)),"-"))</f>
        <v>-</v>
      </c>
      <c r="BK8" s="109" t="str">
        <f aca="false">IF(ISNUMBER(BI8),IF(VLOOKUP($G$1,srtklasse,2,0)=6,7,CHOOSE(VLOOKUP($G$1,srtklasse,3,0),VLOOKUP(BI8,moylkl,1,1),VLOOKUP(BI8,moybkl,1,1),VLOOKUP(BI8,moy3kl,1,1))),"-")</f>
        <v>-</v>
      </c>
      <c r="BL8" s="109" t="str">
        <f aca="false">IF(ISNUMBER(BI8),IF(VLOOKUP($G$1,srtklasse,2,0)=6,11,CHOOSE(VLOOKUP($G$1,srtklasse,3,0),VLOOKUP(BI8,moylkl,3,1),VLOOKUP(BI8,moybkl,3,1),VLOOKUP(BI8,moy3kl,3,1))),"-")</f>
        <v>-</v>
      </c>
      <c r="BM8" s="110" t="str">
        <f aca="false">IF(ISNUMBER(BI8),$BM$4,"-")</f>
        <v>-</v>
      </c>
      <c r="BN8" s="111"/>
      <c r="BO8" s="111"/>
      <c r="BP8" s="113" t="str">
        <f aca="false">IF(OR(ISBLANK(BN8),ISBLANK(BO8)),"-",ROUNDDOWN(BN8/BO8,3))</f>
        <v>-</v>
      </c>
      <c r="BQ8" s="109" t="str">
        <f aca="false">IF(ISNUMBER(BN8),IF(BM8&gt;0,ROUNDDOWN(BN8/(BJ8*BM8)%,2),0),"-")</f>
        <v>-</v>
      </c>
      <c r="BR8" s="109" t="str">
        <f aca="false">IF(OR(ISBLANK(BN8),ISBLANK(BO8)),"-",(ROUNDDOWN(BP8/BL8%,2)))</f>
        <v>-</v>
      </c>
      <c r="BS8" s="119"/>
      <c r="BT8" s="117" t="str">
        <f aca="false">IF(ISNUMBER(BP8),ROUNDDOWN(AVERAGE(BI8,BP8),3),"-")</f>
        <v>-</v>
      </c>
      <c r="BU8" s="120" t="str">
        <f aca="false">IF(ISNUMBER(BT8),IF(BT8&gt;=VLOOKUP($G$1,srtklasse,4,0),"P","-"),"-")</f>
        <v>-</v>
      </c>
      <c r="BV8" s="117" t="str">
        <f aca="false">IF(SUM(V8,AO8,BC8,BP8)&gt;0,AVERAGE(IF(V8&gt;0,V8,""),IF(AO8&gt;0,AO8,""),IF(BC8&gt;0,BC8,""),IF(BP8&gt;0,BP8,"")),"-")</f>
        <v>-</v>
      </c>
      <c r="BW8" s="120" t="str">
        <f aca="false">IF(ISNUMBER(BV8),IF(BV8&gt;=VLOOKUP($G$1,srtklasse,4,0),"P","-"),"-")</f>
        <v>-</v>
      </c>
      <c r="BX8" s="121"/>
    </row>
    <row r="9" customFormat="false" ht="15" hidden="false" customHeight="true" outlineLevel="0" collapsed="false">
      <c r="A9" s="101" t="n">
        <f aca="false">A8+1</f>
        <v>2</v>
      </c>
      <c r="B9" s="102"/>
      <c r="C9" s="103"/>
      <c r="D9" s="102"/>
      <c r="E9" s="103"/>
      <c r="F9" s="102"/>
      <c r="G9" s="103"/>
      <c r="H9" s="122"/>
      <c r="I9" s="122"/>
      <c r="J9" s="122"/>
      <c r="K9" s="106" t="str">
        <f aca="false">IF(MAX(H9,I9,J9)=0,"",IF(AND(OR(ISNUMBER(H9),ISNUMBER(I9)),ISNUMBER(J9)),"XX",IF(ISNUMBER(J9),J9,MAX(H9,I9))))</f>
        <v/>
      </c>
      <c r="L9" s="107" t="str">
        <f aca="false">IF(ISNUMBER(K9),IF(ISNUMBER(J9),"NEE","JA"),"")</f>
        <v/>
      </c>
      <c r="M9" s="108" t="str">
        <f aca="false">IF(ISBLANK($G$1),"?",IF(ISNUMBER(K9),CHOOSE(VLOOKUP($G$1,srtklasse,3,0),VLOOKUP(K9,moylkl,VLOOKUP($G$1,srtklasse,2,0),1),VLOOKUP(K9,moybkl,5,1),VLOOKUP(K9,moy3kl,5,1)),"-"))</f>
        <v>-</v>
      </c>
      <c r="N9" s="109" t="str">
        <f aca="false">IF(ISNUMBER(K9),IF(VLOOKUP($G$1,srtklasse,2,0)=6,7,CHOOSE(VLOOKUP($G$1,srtklasse,3,0),VLOOKUP(K9,moylkl,1,1),VLOOKUP(K9,moybkl,1,1),VLOOKUP(K9,moy3kl,1,1))),"-")</f>
        <v>-</v>
      </c>
      <c r="O9" s="109" t="str">
        <f aca="false">IF(ISNUMBER(K9),IF(VLOOKUP($G$1,srtklasse,2,0)=6,11,CHOOSE(VLOOKUP($G$1,srtklasse,3,0),VLOOKUP(K9,moylkl,3,1),VLOOKUP(K9,moybkl,3,1),VLOOKUP(K9,moy3kl,3,1))),"-")</f>
        <v>-</v>
      </c>
      <c r="P9" s="110" t="str">
        <f aca="false">IF(ISNUMBER(K9),P8,"-")</f>
        <v>-</v>
      </c>
      <c r="Q9" s="111"/>
      <c r="R9" s="111"/>
      <c r="S9" s="111"/>
      <c r="T9" s="112" t="str">
        <f aca="false">IF(MAX(Q9:S9)&gt;0,P9,U9)</f>
        <v>-</v>
      </c>
      <c r="U9" s="112" t="str">
        <f aca="false">IF(ISBLANK(Q9),"-",Q9)</f>
        <v>-</v>
      </c>
      <c r="V9" s="113" t="str">
        <f aca="false">IF(OR(ISBLANK(R9),ISBLANK(S9)),"-",ROUNDDOWN(R9/S9,3))</f>
        <v>-</v>
      </c>
      <c r="W9" s="109" t="str">
        <f aca="false">IF(OR(ISBLANK(R9),ISBLANK(S9)),"-",IF(AND(L9="NEE",V9/O9&gt;1),100,ROUNDDOWN(V9/O9%,2)))</f>
        <v>-</v>
      </c>
      <c r="X9" s="109" t="str">
        <f aca="false">IF(ISNUMBER(R9),IF(T9&gt;0,ROUNDDOWN(R9/(M9*T9)%,2),0),"-")</f>
        <v>-</v>
      </c>
      <c r="Y9" s="114" t="str">
        <f aca="false">Y8</f>
        <v>M</v>
      </c>
      <c r="Z9" s="112" t="str">
        <f aca="false">IF(ISNUMBER(U9),RANK(U9,$U$8:$U$67,0)+((COUNT($U$8:$U$67)+1-RANK(U9,$U$8:$U$67,0)-RANK(U9,$U$8:$U$67,1))/2),"-")</f>
        <v>-</v>
      </c>
      <c r="AA9" s="112" t="str">
        <f aca="false">IF(Y9="M",IF(ISNUMBER(W9),RANK(W9,$W$8:$W$67,0)+((COUNT($W$8:$W$67)+1-RANK(W9,$W$8:$W$67,0)-RANK(W9,$W$8:$W$67,1))/2),"-"),IF(ISNUMBER(X9),RANK(X9,$X$8:$X$67,0)+((COUNT($X$8:$X$67)+1-RANK(X9,$X$8:$X$67,0)-RANK(X9,$X$8:$X$67,1))/2),"-"))</f>
        <v>-</v>
      </c>
      <c r="AB9" s="112" t="str">
        <f aca="false">IF(AND(ISNUMBER(Z9),ISNUMBER(AA9)),Z9+AA9,"-")</f>
        <v>-</v>
      </c>
      <c r="AC9" s="115" t="str">
        <f aca="false">IF(ISNUMBER(AB9),RANK(AB9,$AB$8:$AB$67,1)+((COUNT($AB$8:$AB$67)+1-RANK(AB9,$AB$8:$AB$67,0)-RANK(AB9,$AB$8:$AB$67,1))/2),"-")</f>
        <v>-</v>
      </c>
      <c r="AD9" s="116"/>
      <c r="AE9" s="117" t="str">
        <f aca="false">IF(ISNUMBER(V9),IF(L9="JA",ROUNDDOWN(AVERAGE(K9,V9),3),V9),"-")</f>
        <v>-</v>
      </c>
      <c r="AF9" s="118" t="str">
        <f aca="false">IF(ISNUMBER(AE9),IF(AE9&gt;=VLOOKUP($G$1,srtklasse,4,0),"P","-"),"-")</f>
        <v>-</v>
      </c>
      <c r="AG9" s="117" t="str">
        <f aca="false">IF(ISNUMBER(K9),ROUNDDOWN(MAX(K9,AE9),3),"-")</f>
        <v>-</v>
      </c>
      <c r="AH9" s="108" t="str">
        <f aca="false">IF(ISBLANK($G$1),"?",IF(ISNUMBER(AG9),CHOOSE(VLOOKUP($G$1,srtklasse,3,0),VLOOKUP(AG9,moylkl,VLOOKUP($G$1,srtklasse,2,0),1),VLOOKUP(AG9,moybkl,5,1),VLOOKUP(AG9,moy3kl,5,1)),"-"))</f>
        <v>-</v>
      </c>
      <c r="AI9" s="109" t="str">
        <f aca="false">IF(ISNUMBER(AG9),IF(VLOOKUP($G$1,srtklasse,2,0)=6,7,CHOOSE(VLOOKUP($G$1,srtklasse,3,0),VLOOKUP(AG9,moylkl,1,1),VLOOKUP(AG9,moybkl,1,1),VLOOKUP(AG9,moy3kl,1,1))),"-")</f>
        <v>-</v>
      </c>
      <c r="AJ9" s="109" t="str">
        <f aca="false">IF(ISNUMBER(AG9),IF(VLOOKUP($G$1,srtklasse,2,0)=6,11,CHOOSE(VLOOKUP($G$1,srtklasse,3,0),VLOOKUP(AG9,moylkl,3,1),VLOOKUP(AG9,moybkl,3,1),VLOOKUP(AG9,moy3kl,3,1))),"-")</f>
        <v>-</v>
      </c>
      <c r="AK9" s="110" t="str">
        <f aca="false">IF(ISNUMBER(AG9),AK8,"-")</f>
        <v>-</v>
      </c>
      <c r="AL9" s="111"/>
      <c r="AM9" s="111"/>
      <c r="AN9" s="111"/>
      <c r="AO9" s="113" t="str">
        <f aca="false">IF(OR(ISBLANK(AM9),ISBLANK(AN9)),"-",ROUNDDOWN(AM9/AN9,3))</f>
        <v>-</v>
      </c>
      <c r="AP9" s="109" t="str">
        <f aca="false">IF(ISNUMBER(AM9),IF(AK9&gt;0,ROUNDDOWN(AM9/(AH9*AK9)%,2),0),"-")</f>
        <v>-</v>
      </c>
      <c r="AQ9" s="109" t="str">
        <f aca="false">IF(OR(ISBLANK(AM9),ISBLANK(AN9)),"-",IF(AND(L9="nee",ISNUMBER(AE9)),IF(AO9/AJ9&gt;1,100,ROUNDDOWN(AO9/AJ9%,2)),ROUNDDOWN(AO9/AJ9%,2)))</f>
        <v>-</v>
      </c>
      <c r="AR9" s="119"/>
      <c r="AS9" s="117" t="str">
        <f aca="false">IF(ISNUMBER(AO9),IF(AND(NOT(ISNUMBER(AE9)),L9="nee"),AO9,ROUNDDOWN(AVERAGE(AG9,AO9),3)),"-")</f>
        <v>-</v>
      </c>
      <c r="AT9" s="120" t="str">
        <f aca="false">IF(ISNUMBER(AS9),IF(AS9&gt;=VLOOKUP($G$1,srtklasse,4,0),"P","-"),"-")</f>
        <v>-</v>
      </c>
      <c r="AU9" s="117" t="str">
        <f aca="false">IF(ISNUMBER(K9),ROUNDDOWN(MAX(K9,AE9,AS9),3),"-")</f>
        <v>-</v>
      </c>
      <c r="AV9" s="108" t="str">
        <f aca="false">IF(ISBLANK($G$1),"?",IF(ISNUMBER(AU9),CHOOSE(VLOOKUP($G$1,srtklasse,3,0),VLOOKUP(AU9,moylkl,VLOOKUP($G$1,srtklasse,2,0),1),VLOOKUP(AU9,moybkl,5,1),VLOOKUP(AU9,moy3kl,5,1)),"-"))</f>
        <v>-</v>
      </c>
      <c r="AW9" s="109" t="str">
        <f aca="false">IF(ISNUMBER(AU9),IF(VLOOKUP($G$1,srtklasse,2,0)=6,7,CHOOSE(VLOOKUP($G$1,srtklasse,3,0),VLOOKUP(AU9,moylkl,1,1),VLOOKUP(AU9,moybkl,1,1),VLOOKUP(AU9,moy3kl,1,1))),"-")</f>
        <v>-</v>
      </c>
      <c r="AX9" s="109" t="str">
        <f aca="false">IF(ISNUMBER(AU9),IF(VLOOKUP($G$1,srtklasse,2,0)=6,11,CHOOSE(VLOOKUP($G$1,srtklasse,3,0),VLOOKUP(AU9,moylkl,3,1),VLOOKUP(AU9,moybkl,3,1),VLOOKUP(AU9,moy3kl,3,1))),"-")</f>
        <v>-</v>
      </c>
      <c r="AY9" s="110" t="str">
        <f aca="false">IF(ISNUMBER(AU9),AY8,"-")</f>
        <v>-</v>
      </c>
      <c r="AZ9" s="111"/>
      <c r="BA9" s="111"/>
      <c r="BB9" s="111"/>
      <c r="BC9" s="113" t="str">
        <f aca="false">IF(OR(ISBLANK(BA9),ISBLANK(BB9)),"-",ROUNDDOWN(BA9/BB9,3))</f>
        <v>-</v>
      </c>
      <c r="BD9" s="109" t="str">
        <f aca="false">IF(ISNUMBER(BA9),IF(AY9&gt;0,ROUNDDOWN(BA9/(AV9*AY9)%,2),0),"-")</f>
        <v>-</v>
      </c>
      <c r="BE9" s="109" t="str">
        <f aca="false">IF(OR(ISBLANK(BA9),ISBLANK(BB9)),"-",(ROUNDDOWN(BC9/AX9%,2)))</f>
        <v>-</v>
      </c>
      <c r="BF9" s="119"/>
      <c r="BG9" s="117" t="str">
        <f aca="false">IF(ISNUMBER(BC9),ROUNDDOWN(AVERAGE(AU9,BC9),3),"-")</f>
        <v>-</v>
      </c>
      <c r="BH9" s="120" t="str">
        <f aca="false">IF(ISNUMBER(BG9),IF(BG9&gt;=VLOOKUP($G$1,srtklasse,4,0),"P","-"),"-")</f>
        <v>-</v>
      </c>
      <c r="BI9" s="117" t="str">
        <f aca="false">IF(ISNUMBER(BF9),ROUNDDOWN(MAX(K9,AE9,AS9,BG9),3),"-")</f>
        <v>-</v>
      </c>
      <c r="BJ9" s="108" t="str">
        <f aca="false">IF(ISBLANK($G$1),"?",IF(ISNUMBER(BI9),CHOOSE(VLOOKUP($G$1,srtklasse,3,0),VLOOKUP(BI9,moylkl,VLOOKUP($G$1,srtklasse,2,0),1),VLOOKUP(BI9,moybkl,5,1),VLOOKUP(BI9,moy3kl,5,1)),"-"))</f>
        <v>-</v>
      </c>
      <c r="BK9" s="109" t="str">
        <f aca="false">IF(ISNUMBER(BI9),IF(VLOOKUP($G$1,srtklasse,2,0)=6,7,CHOOSE(VLOOKUP($G$1,srtklasse,3,0),VLOOKUP(BI9,moylkl,1,1),VLOOKUP(BI9,moybkl,1,1),VLOOKUP(BI9,moy3kl,1,1))),"-")</f>
        <v>-</v>
      </c>
      <c r="BL9" s="109" t="str">
        <f aca="false">IF(ISNUMBER(BI9),IF(VLOOKUP($G$1,srtklasse,2,0)=6,11,CHOOSE(VLOOKUP($G$1,srtklasse,3,0),VLOOKUP(BI9,moylkl,3,1),VLOOKUP(BI9,moybkl,3,1),VLOOKUP(BI9,moy3kl,3,1))),"-")</f>
        <v>-</v>
      </c>
      <c r="BM9" s="110" t="str">
        <f aca="false">IF(ISNUMBER(BI9),$BM$4,"-")</f>
        <v>-</v>
      </c>
      <c r="BN9" s="111"/>
      <c r="BO9" s="111"/>
      <c r="BP9" s="113" t="str">
        <f aca="false">IF(OR(ISBLANK(BN9),ISBLANK(BO9)),"-",ROUNDDOWN(BN9/BO9,3))</f>
        <v>-</v>
      </c>
      <c r="BQ9" s="109" t="str">
        <f aca="false">IF(ISNUMBER(BN9),IF(BM9&gt;0,ROUNDDOWN(BN9/(BJ9*BM9)%,2),0),"-")</f>
        <v>-</v>
      </c>
      <c r="BR9" s="109" t="str">
        <f aca="false">IF(OR(ISBLANK(BN9),ISBLANK(BO9)),"-",(ROUNDDOWN(BP9/BL9%,2)))</f>
        <v>-</v>
      </c>
      <c r="BS9" s="119"/>
      <c r="BT9" s="117" t="str">
        <f aca="false">IF(ISNUMBER(BP9),ROUNDDOWN(AVERAGE(BI9,BP9),3),"-")</f>
        <v>-</v>
      </c>
      <c r="BU9" s="120" t="str">
        <f aca="false">IF(ISNUMBER(BT9),IF(BT9&gt;=VLOOKUP($G$1,srtklasse,4,0),"P","-"),"-")</f>
        <v>-</v>
      </c>
      <c r="BV9" s="117" t="str">
        <f aca="false">IF(SUM(V9,AO9,BC9,BP9)&gt;0,AVERAGE(IF(V9&gt;0,V9,""),IF(AO9&gt;0,AO9,""),IF(BC9&gt;0,BC9,""),IF(BP9&gt;0,BP9,"")),"-")</f>
        <v>-</v>
      </c>
      <c r="BW9" s="120" t="str">
        <f aca="false">IF(ISNUMBER(BV9),IF(BV9&gt;=VLOOKUP($G$1,srtklasse,4,0),"P","-"),"-")</f>
        <v>-</v>
      </c>
      <c r="BX9" s="121"/>
    </row>
    <row r="10" customFormat="false" ht="15" hidden="false" customHeight="true" outlineLevel="0" collapsed="false">
      <c r="A10" s="101" t="n">
        <f aca="false">A9+1</f>
        <v>3</v>
      </c>
      <c r="B10" s="102"/>
      <c r="C10" s="103"/>
      <c r="D10" s="102"/>
      <c r="E10" s="123"/>
      <c r="F10" s="102"/>
      <c r="G10" s="103"/>
      <c r="H10" s="122"/>
      <c r="I10" s="122"/>
      <c r="J10" s="122"/>
      <c r="K10" s="106" t="str">
        <f aca="false">IF(MAX(H10,I10,J10)=0,"",IF(AND(OR(ISNUMBER(H10),ISNUMBER(I10)),ISNUMBER(J10)),"XX",IF(ISNUMBER(J10),J10,MAX(H10,I10))))</f>
        <v/>
      </c>
      <c r="L10" s="107" t="str">
        <f aca="false">IF(ISNUMBER(K10),IF(ISNUMBER(J10),"NEE","JA"),"")</f>
        <v/>
      </c>
      <c r="M10" s="108" t="str">
        <f aca="false">IF(ISBLANK($G$1),"?",IF(ISNUMBER(K10),CHOOSE(VLOOKUP($G$1,srtklasse,3,0),VLOOKUP(K10,moylkl,VLOOKUP($G$1,srtklasse,2,0),1),VLOOKUP(K10,moybkl,5,1),VLOOKUP(K10,moy3kl,5,1)),"-"))</f>
        <v>-</v>
      </c>
      <c r="N10" s="109" t="str">
        <f aca="false">IF(ISNUMBER(K10),IF(VLOOKUP($G$1,srtklasse,2,0)=6,7,CHOOSE(VLOOKUP($G$1,srtklasse,3,0),VLOOKUP(K10,moylkl,1,1),VLOOKUP(K10,moybkl,1,1),VLOOKUP(K10,moy3kl,1,1))),"-")</f>
        <v>-</v>
      </c>
      <c r="O10" s="109" t="str">
        <f aca="false">IF(ISNUMBER(K10),IF(VLOOKUP($G$1,srtklasse,2,0)=6,11,CHOOSE(VLOOKUP($G$1,srtklasse,3,0),VLOOKUP(K10,moylkl,3,1),VLOOKUP(K10,moybkl,3,1),VLOOKUP(K10,moy3kl,3,1))),"-")</f>
        <v>-</v>
      </c>
      <c r="P10" s="110" t="str">
        <f aca="false">IF(ISNUMBER(K10),P9,"-")</f>
        <v>-</v>
      </c>
      <c r="Q10" s="111"/>
      <c r="R10" s="111"/>
      <c r="S10" s="111"/>
      <c r="T10" s="112" t="str">
        <f aca="false">IF(MAX(Q10:S10)&gt;0,P10,U10)</f>
        <v>-</v>
      </c>
      <c r="U10" s="112" t="str">
        <f aca="false">IF(ISBLANK(Q10),"-",Q10)</f>
        <v>-</v>
      </c>
      <c r="V10" s="113" t="str">
        <f aca="false">IF(OR(ISBLANK(R10),ISBLANK(S10)),"-",ROUNDDOWN(R10/S10,3))</f>
        <v>-</v>
      </c>
      <c r="W10" s="109" t="str">
        <f aca="false">IF(OR(ISBLANK(R10),ISBLANK(S10)),"-",IF(AND(L10="NEE",V10/O10&gt;1),100,ROUNDDOWN(V10/O10%,2)))</f>
        <v>-</v>
      </c>
      <c r="X10" s="109" t="str">
        <f aca="false">IF(ISNUMBER(R10),IF(T10&gt;0,ROUNDDOWN(R10/(M10*T10)%,2),0),"-")</f>
        <v>-</v>
      </c>
      <c r="Y10" s="114" t="str">
        <f aca="false">Y9</f>
        <v>M</v>
      </c>
      <c r="Z10" s="112" t="str">
        <f aca="false">IF(ISNUMBER(U10),RANK(U10,$U$8:$U$67,0)+((COUNT($U$8:$U$67)+1-RANK(U10,$U$8:$U$67,0)-RANK(U10,$U$8:$U$67,1))/2),"-")</f>
        <v>-</v>
      </c>
      <c r="AA10" s="112" t="str">
        <f aca="false">IF(Y10="M",IF(ISNUMBER(W10),RANK(W10,$W$8:$W$67,0)+((COUNT($W$8:$W$67)+1-RANK(W10,$W$8:$W$67,0)-RANK(W10,$W$8:$W$67,1))/2),"-"),IF(ISNUMBER(X10),RANK(X10,$X$8:$X$67,0)+((COUNT($X$8:$X$67)+1-RANK(X10,$X$8:$X$67,0)-RANK(X10,$X$8:$X$67,1))/2),"-"))</f>
        <v>-</v>
      </c>
      <c r="AB10" s="112" t="str">
        <f aca="false">IF(AND(ISNUMBER(Z10),ISNUMBER(AA10)),Z10+AA10,"-")</f>
        <v>-</v>
      </c>
      <c r="AC10" s="115" t="str">
        <f aca="false">IF(ISNUMBER(AB10),RANK(AB10,$AB$8:$AB$67,1)+((COUNT($AB$8:$AB$67)+1-RANK(AB10,$AB$8:$AB$67,0)-RANK(AB10,$AB$8:$AB$67,1))/2),"-")</f>
        <v>-</v>
      </c>
      <c r="AD10" s="116"/>
      <c r="AE10" s="117" t="str">
        <f aca="false">IF(ISNUMBER(V10),IF(L10="JA",ROUNDDOWN(AVERAGE(K10,V10),3),V10),"-")</f>
        <v>-</v>
      </c>
      <c r="AF10" s="118" t="str">
        <f aca="false">IF(ISNUMBER(AE10),IF(AE10&gt;=VLOOKUP($G$1,srtklasse,4,0),"P","-"),"-")</f>
        <v>-</v>
      </c>
      <c r="AG10" s="117" t="str">
        <f aca="false">IF(ISNUMBER(K10),ROUNDDOWN(MAX(K10,AE10),3),"-")</f>
        <v>-</v>
      </c>
      <c r="AH10" s="108" t="str">
        <f aca="false">IF(ISBLANK($G$1),"?",IF(ISNUMBER(AG10),CHOOSE(VLOOKUP($G$1,srtklasse,3,0),VLOOKUP(AG10,moylkl,VLOOKUP($G$1,srtklasse,2,0),1),VLOOKUP(AG10,moybkl,5,1),VLOOKUP(AG10,moy3kl,5,1)),"-"))</f>
        <v>-</v>
      </c>
      <c r="AI10" s="109" t="str">
        <f aca="false">IF(ISNUMBER(AG10),IF(VLOOKUP($G$1,srtklasse,2,0)=6,7,CHOOSE(VLOOKUP($G$1,srtklasse,3,0),VLOOKUP(AG10,moylkl,1,1),VLOOKUP(AG10,moybkl,1,1),VLOOKUP(AG10,moy3kl,1,1))),"-")</f>
        <v>-</v>
      </c>
      <c r="AJ10" s="109" t="str">
        <f aca="false">IF(ISNUMBER(AG10),IF(VLOOKUP($G$1,srtklasse,2,0)=6,11,CHOOSE(VLOOKUP($G$1,srtklasse,3,0),VLOOKUP(AG10,moylkl,3,1),VLOOKUP(AG10,moybkl,3,1),VLOOKUP(AG10,moy3kl,3,1))),"-")</f>
        <v>-</v>
      </c>
      <c r="AK10" s="110" t="str">
        <f aca="false">IF(ISNUMBER(AG10),AK9,"-")</f>
        <v>-</v>
      </c>
      <c r="AL10" s="111"/>
      <c r="AM10" s="111"/>
      <c r="AN10" s="111"/>
      <c r="AO10" s="113" t="str">
        <f aca="false">IF(OR(ISBLANK(AM10),ISBLANK(AN10)),"-",ROUNDDOWN(AM10/AN10,3))</f>
        <v>-</v>
      </c>
      <c r="AP10" s="109" t="str">
        <f aca="false">IF(ISNUMBER(AM10),IF(AK10&gt;0,ROUNDDOWN(AM10/(AH10*AK10)%,2),0),"-")</f>
        <v>-</v>
      </c>
      <c r="AQ10" s="109" t="str">
        <f aca="false">IF(OR(ISBLANK(AM10),ISBLANK(AN10)),"-",IF(AND(L10="nee",ISNUMBER(AE10)),IF(AO10/AJ10&gt;1,100,ROUNDDOWN(AO10/AJ10%,2)),ROUNDDOWN(AO10/AJ10%,2)))</f>
        <v>-</v>
      </c>
      <c r="AR10" s="119"/>
      <c r="AS10" s="117" t="str">
        <f aca="false">IF(ISNUMBER(AO10),IF(AND(NOT(ISNUMBER(AE10)),L10="nee"),AO10,ROUNDDOWN(AVERAGE(AG10,AO10),3)),"-")</f>
        <v>-</v>
      </c>
      <c r="AT10" s="120" t="str">
        <f aca="false">IF(ISNUMBER(AS10),IF(AS10&gt;=VLOOKUP($G$1,srtklasse,4,0),"P","-"),"-")</f>
        <v>-</v>
      </c>
      <c r="AU10" s="117" t="str">
        <f aca="false">IF(ISNUMBER(K10),ROUNDDOWN(MAX(K10,AE10,AS10),3),"-")</f>
        <v>-</v>
      </c>
      <c r="AV10" s="108" t="str">
        <f aca="false">IF(ISBLANK($G$1),"?",IF(ISNUMBER(AU10),CHOOSE(VLOOKUP($G$1,srtklasse,3,0),VLOOKUP(AU10,moylkl,VLOOKUP($G$1,srtklasse,2,0),1),VLOOKUP(AU10,moybkl,5,1),VLOOKUP(AU10,moy3kl,5,1)),"-"))</f>
        <v>-</v>
      </c>
      <c r="AW10" s="109" t="str">
        <f aca="false">IF(ISNUMBER(AU10),IF(VLOOKUP($G$1,srtklasse,2,0)=6,7,CHOOSE(VLOOKUP($G$1,srtklasse,3,0),VLOOKUP(AU10,moylkl,1,1),VLOOKUP(AU10,moybkl,1,1),VLOOKUP(AU10,moy3kl,1,1))),"-")</f>
        <v>-</v>
      </c>
      <c r="AX10" s="109" t="str">
        <f aca="false">IF(ISNUMBER(AU10),IF(VLOOKUP($G$1,srtklasse,2,0)=6,11,CHOOSE(VLOOKUP($G$1,srtklasse,3,0),VLOOKUP(AU10,moylkl,3,1),VLOOKUP(AU10,moybkl,3,1),VLOOKUP(AU10,moy3kl,3,1))),"-")</f>
        <v>-</v>
      </c>
      <c r="AY10" s="110" t="str">
        <f aca="false">IF(ISNUMBER(AU10),AY9,"-")</f>
        <v>-</v>
      </c>
      <c r="AZ10" s="111"/>
      <c r="BA10" s="111"/>
      <c r="BB10" s="111"/>
      <c r="BC10" s="113" t="str">
        <f aca="false">IF(OR(ISBLANK(BA10),ISBLANK(BB10)),"-",ROUNDDOWN(BA10/BB10,3))</f>
        <v>-</v>
      </c>
      <c r="BD10" s="109" t="str">
        <f aca="false">IF(ISNUMBER(BA10),IF(AY10&gt;0,ROUNDDOWN(BA10/(AV10*AY10)%,2),0),"-")</f>
        <v>-</v>
      </c>
      <c r="BE10" s="109" t="str">
        <f aca="false">IF(OR(ISBLANK(BA10),ISBLANK(BB10)),"-",(ROUNDDOWN(BC10/AX10%,2)))</f>
        <v>-</v>
      </c>
      <c r="BF10" s="119"/>
      <c r="BG10" s="117" t="str">
        <f aca="false">IF(ISNUMBER(BC10),ROUNDDOWN(AVERAGE(AU10,BC10),3),"-")</f>
        <v>-</v>
      </c>
      <c r="BH10" s="120" t="str">
        <f aca="false">IF(ISNUMBER(BG10),IF(BG10&gt;=VLOOKUP($G$1,srtklasse,4,0),"P","-"),"-")</f>
        <v>-</v>
      </c>
      <c r="BI10" s="117" t="str">
        <f aca="false">IF(ISNUMBER(BF10),ROUNDDOWN(MAX(K10,AE10,AS10,BG10),3),"-")</f>
        <v>-</v>
      </c>
      <c r="BJ10" s="108" t="str">
        <f aca="false">IF(ISBLANK($G$1),"?",IF(ISNUMBER(BI10),CHOOSE(VLOOKUP($G$1,srtklasse,3,0),VLOOKUP(BI10,moylkl,VLOOKUP($G$1,srtklasse,2,0),1),VLOOKUP(BI10,moybkl,5,1),VLOOKUP(BI10,moy3kl,5,1)),"-"))</f>
        <v>-</v>
      </c>
      <c r="BK10" s="109" t="str">
        <f aca="false">IF(ISNUMBER(BI10),IF(VLOOKUP($G$1,srtklasse,2,0)=6,7,CHOOSE(VLOOKUP($G$1,srtklasse,3,0),VLOOKUP(BI10,moylkl,1,1),VLOOKUP(BI10,moybkl,1,1),VLOOKUP(BI10,moy3kl,1,1))),"-")</f>
        <v>-</v>
      </c>
      <c r="BL10" s="109" t="str">
        <f aca="false">IF(ISNUMBER(BI10),IF(VLOOKUP($G$1,srtklasse,2,0)=6,11,CHOOSE(VLOOKUP($G$1,srtklasse,3,0),VLOOKUP(BI10,moylkl,3,1),VLOOKUP(BI10,moybkl,3,1),VLOOKUP(BI10,moy3kl,3,1))),"-")</f>
        <v>-</v>
      </c>
      <c r="BM10" s="110" t="str">
        <f aca="false">IF(ISNUMBER(BI10),$BM$4,"-")</f>
        <v>-</v>
      </c>
      <c r="BN10" s="111"/>
      <c r="BO10" s="111"/>
      <c r="BP10" s="113" t="str">
        <f aca="false">IF(OR(ISBLANK(BN10),ISBLANK(BO10)),"-",ROUNDDOWN(BN10/BO10,3))</f>
        <v>-</v>
      </c>
      <c r="BQ10" s="109" t="str">
        <f aca="false">IF(ISNUMBER(BN10),IF(BM10&gt;0,ROUNDDOWN(BN10/(BJ10*BM10)%,2),0),"-")</f>
        <v>-</v>
      </c>
      <c r="BR10" s="109" t="str">
        <f aca="false">IF(OR(ISBLANK(BN10),ISBLANK(BO10)),"-",(ROUNDDOWN(BP10/BL10%,2)))</f>
        <v>-</v>
      </c>
      <c r="BS10" s="119"/>
      <c r="BT10" s="117" t="str">
        <f aca="false">IF(ISNUMBER(BP10),ROUNDDOWN(AVERAGE(BI10,BP10),3),"-")</f>
        <v>-</v>
      </c>
      <c r="BU10" s="120" t="str">
        <f aca="false">IF(ISNUMBER(BT10),IF(BT10&gt;=VLOOKUP($G$1,srtklasse,4,0),"P","-"),"-")</f>
        <v>-</v>
      </c>
      <c r="BV10" s="117" t="str">
        <f aca="false">IF(SUM(V10,AO10,BC10,BP10)&gt;0,AVERAGE(IF(V10&gt;0,V10,""),IF(AO10&gt;0,AO10,""),IF(BC10&gt;0,BC10,""),IF(BP10&gt;0,BP10,"")),"-")</f>
        <v>-</v>
      </c>
      <c r="BW10" s="120" t="str">
        <f aca="false">IF(ISNUMBER(BV10),IF(BV10&gt;=VLOOKUP($G$1,srtklasse,4,0),"P","-"),"-")</f>
        <v>-</v>
      </c>
      <c r="BX10" s="121"/>
    </row>
    <row r="11" customFormat="false" ht="15" hidden="false" customHeight="true" outlineLevel="0" collapsed="false">
      <c r="A11" s="101" t="n">
        <f aca="false">A10+1</f>
        <v>4</v>
      </c>
      <c r="B11" s="102"/>
      <c r="C11" s="124"/>
      <c r="D11" s="102"/>
      <c r="E11" s="103"/>
      <c r="F11" s="102"/>
      <c r="G11" s="103"/>
      <c r="H11" s="122"/>
      <c r="I11" s="122"/>
      <c r="J11" s="122"/>
      <c r="K11" s="106" t="str">
        <f aca="false">IF(MAX(H11,I11,J11)=0,"",IF(AND(OR(ISNUMBER(H11),ISNUMBER(I11)),ISNUMBER(J11)),"XX",IF(ISNUMBER(J11),J11,MAX(H11,I11))))</f>
        <v/>
      </c>
      <c r="L11" s="107" t="str">
        <f aca="false">IF(ISNUMBER(K11),IF(ISNUMBER(J11),"NEE","JA"),"")</f>
        <v/>
      </c>
      <c r="M11" s="108" t="str">
        <f aca="false">IF(ISBLANK($G$1),"?",IF(ISNUMBER(K11),CHOOSE(VLOOKUP($G$1,srtklasse,3,0),VLOOKUP(K11,moylkl,VLOOKUP($G$1,srtklasse,2,0),1),VLOOKUP(K11,moybkl,5,1),VLOOKUP(K11,moy3kl,5,1)),"-"))</f>
        <v>-</v>
      </c>
      <c r="N11" s="109" t="str">
        <f aca="false">IF(ISNUMBER(K11),IF(VLOOKUP($G$1,srtklasse,2,0)=6,7,CHOOSE(VLOOKUP($G$1,srtklasse,3,0),VLOOKUP(K11,moylkl,1,1),VLOOKUP(K11,moybkl,1,1),VLOOKUP(K11,moy3kl,1,1))),"-")</f>
        <v>-</v>
      </c>
      <c r="O11" s="109" t="str">
        <f aca="false">IF(ISNUMBER(K11),IF(VLOOKUP($G$1,srtklasse,2,0)=6,11,CHOOSE(VLOOKUP($G$1,srtklasse,3,0),VLOOKUP(K11,moylkl,3,1),VLOOKUP(K11,moybkl,3,1),VLOOKUP(K11,moy3kl,3,1))),"-")</f>
        <v>-</v>
      </c>
      <c r="P11" s="110" t="str">
        <f aca="false">IF(ISNUMBER(K11),P10,"-")</f>
        <v>-</v>
      </c>
      <c r="Q11" s="111"/>
      <c r="R11" s="111"/>
      <c r="S11" s="111"/>
      <c r="T11" s="112" t="str">
        <f aca="false">IF(MAX(Q11:S11)&gt;0,P11,U11)</f>
        <v>-</v>
      </c>
      <c r="U11" s="112" t="str">
        <f aca="false">IF(ISBLANK(Q11),"-",Q11)</f>
        <v>-</v>
      </c>
      <c r="V11" s="113" t="str">
        <f aca="false">IF(OR(ISBLANK(R11),ISBLANK(S11)),"-",ROUNDDOWN(R11/S11,3))</f>
        <v>-</v>
      </c>
      <c r="W11" s="109" t="str">
        <f aca="false">IF(OR(ISBLANK(R11),ISBLANK(S11)),"-",IF(AND(L11="NEE",V11/O11&gt;1),100,ROUNDDOWN(V11/O11%,2)))</f>
        <v>-</v>
      </c>
      <c r="X11" s="109" t="str">
        <f aca="false">IF(ISNUMBER(R11),IF(T11&gt;0,ROUNDDOWN(R11/(M11*T11)%,2),0),"-")</f>
        <v>-</v>
      </c>
      <c r="Y11" s="114" t="str">
        <f aca="false">Y10</f>
        <v>M</v>
      </c>
      <c r="Z11" s="112" t="str">
        <f aca="false">IF(ISNUMBER(U11),RANK(U11,$U$8:$U$67,0)+((COUNT($U$8:$U$67)+1-RANK(U11,$U$8:$U$67,0)-RANK(U11,$U$8:$U$67,1))/2),"-")</f>
        <v>-</v>
      </c>
      <c r="AA11" s="112" t="str">
        <f aca="false">IF(Y11="M",IF(ISNUMBER(W11),RANK(W11,$W$8:$W$67,0)+((COUNT($W$8:$W$67)+1-RANK(W11,$W$8:$W$67,0)-RANK(W11,$W$8:$W$67,1))/2),"-"),IF(ISNUMBER(X11),RANK(X11,$X$8:$X$67,0)+((COUNT($X$8:$X$67)+1-RANK(X11,$X$8:$X$67,0)-RANK(X11,$X$8:$X$67,1))/2),"-"))</f>
        <v>-</v>
      </c>
      <c r="AB11" s="112" t="str">
        <f aca="false">IF(AND(ISNUMBER(Z11),ISNUMBER(AA11)),Z11+AA11,"-")</f>
        <v>-</v>
      </c>
      <c r="AC11" s="115" t="str">
        <f aca="false">IF(ISNUMBER(AB11),RANK(AB11,$AB$8:$AB$67,1)+((COUNT($AB$8:$AB$67)+1-RANK(AB11,$AB$8:$AB$67,0)-RANK(AB11,$AB$8:$AB$67,1))/2),"-")</f>
        <v>-</v>
      </c>
      <c r="AD11" s="116"/>
      <c r="AE11" s="117" t="str">
        <f aca="false">IF(ISNUMBER(V11),IF(L11="JA",ROUNDDOWN(AVERAGE(K11,V11),3),V11),"-")</f>
        <v>-</v>
      </c>
      <c r="AF11" s="118" t="str">
        <f aca="false">IF(ISNUMBER(AE11),IF(AE11&gt;=VLOOKUP($G$1,srtklasse,4,0),"P","-"),"-")</f>
        <v>-</v>
      </c>
      <c r="AG11" s="117" t="str">
        <f aca="false">IF(ISNUMBER(K11),ROUNDDOWN(MAX(K11,AE11),3),"-")</f>
        <v>-</v>
      </c>
      <c r="AH11" s="108" t="str">
        <f aca="false">IF(ISBLANK($G$1),"?",IF(ISNUMBER(AG11),CHOOSE(VLOOKUP($G$1,srtklasse,3,0),VLOOKUP(AG11,moylkl,VLOOKUP($G$1,srtklasse,2,0),1),VLOOKUP(AG11,moybkl,5,1),VLOOKUP(AG11,moy3kl,5,1)),"-"))</f>
        <v>-</v>
      </c>
      <c r="AI11" s="109" t="str">
        <f aca="false">IF(ISNUMBER(AG11),IF(VLOOKUP($G$1,srtklasse,2,0)=6,7,CHOOSE(VLOOKUP($G$1,srtklasse,3,0),VLOOKUP(AG11,moylkl,1,1),VLOOKUP(AG11,moybkl,1,1),VLOOKUP(AG11,moy3kl,1,1))),"-")</f>
        <v>-</v>
      </c>
      <c r="AJ11" s="109" t="str">
        <f aca="false">IF(ISNUMBER(AG11),IF(VLOOKUP($G$1,srtklasse,2,0)=6,11,CHOOSE(VLOOKUP($G$1,srtklasse,3,0),VLOOKUP(AG11,moylkl,3,1),VLOOKUP(AG11,moybkl,3,1),VLOOKUP(AG11,moy3kl,3,1))),"-")</f>
        <v>-</v>
      </c>
      <c r="AK11" s="110" t="str">
        <f aca="false">IF(ISNUMBER(AG11),AK10,"-")</f>
        <v>-</v>
      </c>
      <c r="AL11" s="111"/>
      <c r="AM11" s="111"/>
      <c r="AN11" s="111"/>
      <c r="AO11" s="113" t="str">
        <f aca="false">IF(OR(ISBLANK(AM11),ISBLANK(AN11)),"-",ROUNDDOWN(AM11/AN11,3))</f>
        <v>-</v>
      </c>
      <c r="AP11" s="109" t="str">
        <f aca="false">IF(ISNUMBER(AM11),IF(AK11&gt;0,ROUNDDOWN(AM11/(AH11*AK11)%,2),0),"-")</f>
        <v>-</v>
      </c>
      <c r="AQ11" s="109" t="str">
        <f aca="false">IF(OR(ISBLANK(AM11),ISBLANK(AN11)),"-",IF(AND(L11="nee",ISNUMBER(AE11)),IF(AO11/AJ11&gt;1,100,ROUNDDOWN(AO11/AJ11%,2)),ROUNDDOWN(AO11/AJ11%,2)))</f>
        <v>-</v>
      </c>
      <c r="AR11" s="119"/>
      <c r="AS11" s="117" t="str">
        <f aca="false">IF(ISNUMBER(AO11),IF(AND(NOT(ISNUMBER(AE11)),L11="nee"),AO11,ROUNDDOWN(AVERAGE(AG11,AO11),3)),"-")</f>
        <v>-</v>
      </c>
      <c r="AT11" s="120" t="str">
        <f aca="false">IF(ISNUMBER(AS11),IF(AS11&gt;=VLOOKUP($G$1,srtklasse,4,0),"P","-"),"-")</f>
        <v>-</v>
      </c>
      <c r="AU11" s="117" t="str">
        <f aca="false">IF(ISNUMBER(K11),ROUNDDOWN(MAX(K11,AE11,AS11),3),"-")</f>
        <v>-</v>
      </c>
      <c r="AV11" s="108" t="str">
        <f aca="false">IF(ISBLANK($G$1),"?",IF(ISNUMBER(AU11),CHOOSE(VLOOKUP($G$1,srtklasse,3,0),VLOOKUP(AU11,moylkl,VLOOKUP($G$1,srtklasse,2,0),1),VLOOKUP(AU11,moybkl,5,1),VLOOKUP(AU11,moy3kl,5,1)),"-"))</f>
        <v>-</v>
      </c>
      <c r="AW11" s="109" t="str">
        <f aca="false">IF(ISNUMBER(AU11),IF(VLOOKUP($G$1,srtklasse,2,0)=6,7,CHOOSE(VLOOKUP($G$1,srtklasse,3,0),VLOOKUP(AU11,moylkl,1,1),VLOOKUP(AU11,moybkl,1,1),VLOOKUP(AU11,moy3kl,1,1))),"-")</f>
        <v>-</v>
      </c>
      <c r="AX11" s="109" t="str">
        <f aca="false">IF(ISNUMBER(AU11),IF(VLOOKUP($G$1,srtklasse,2,0)=6,11,CHOOSE(VLOOKUP($G$1,srtklasse,3,0),VLOOKUP(AU11,moylkl,3,1),VLOOKUP(AU11,moybkl,3,1),VLOOKUP(AU11,moy3kl,3,1))),"-")</f>
        <v>-</v>
      </c>
      <c r="AY11" s="110" t="str">
        <f aca="false">IF(ISNUMBER(AU11),AY10,"-")</f>
        <v>-</v>
      </c>
      <c r="AZ11" s="111"/>
      <c r="BA11" s="111"/>
      <c r="BB11" s="111"/>
      <c r="BC11" s="113" t="str">
        <f aca="false">IF(OR(ISBLANK(BA11),ISBLANK(BB11)),"-",ROUNDDOWN(BA11/BB11,3))</f>
        <v>-</v>
      </c>
      <c r="BD11" s="109" t="str">
        <f aca="false">IF(ISNUMBER(BA11),IF(AY11&gt;0,ROUNDDOWN(BA11/(AV11*AY11)%,2),0),"-")</f>
        <v>-</v>
      </c>
      <c r="BE11" s="109" t="str">
        <f aca="false">IF(OR(ISBLANK(BA11),ISBLANK(BB11)),"-",(ROUNDDOWN(BC11/AX11%,2)))</f>
        <v>-</v>
      </c>
      <c r="BF11" s="119"/>
      <c r="BG11" s="117" t="str">
        <f aca="false">IF(ISNUMBER(BC11),ROUNDDOWN(AVERAGE(AU11,BC11),3),"-")</f>
        <v>-</v>
      </c>
      <c r="BH11" s="120" t="str">
        <f aca="false">IF(ISNUMBER(BG11),IF(BG11&gt;=VLOOKUP($G$1,srtklasse,4,0),"P","-"),"-")</f>
        <v>-</v>
      </c>
      <c r="BI11" s="117" t="str">
        <f aca="false">IF(ISNUMBER(BF11),ROUNDDOWN(MAX(K11,AE11,AS11,BG11),3),"-")</f>
        <v>-</v>
      </c>
      <c r="BJ11" s="108" t="str">
        <f aca="false">IF(ISBLANK($G$1),"?",IF(ISNUMBER(BI11),CHOOSE(VLOOKUP($G$1,srtklasse,3,0),VLOOKUP(BI11,moylkl,VLOOKUP($G$1,srtklasse,2,0),1),VLOOKUP(BI11,moybkl,5,1),VLOOKUP(BI11,moy3kl,5,1)),"-"))</f>
        <v>-</v>
      </c>
      <c r="BK11" s="109" t="str">
        <f aca="false">IF(ISNUMBER(BI11),IF(VLOOKUP($G$1,srtklasse,2,0)=6,7,CHOOSE(VLOOKUP($G$1,srtklasse,3,0),VLOOKUP(BI11,moylkl,1,1),VLOOKUP(BI11,moybkl,1,1),VLOOKUP(BI11,moy3kl,1,1))),"-")</f>
        <v>-</v>
      </c>
      <c r="BL11" s="109" t="str">
        <f aca="false">IF(ISNUMBER(BI11),IF(VLOOKUP($G$1,srtklasse,2,0)=6,11,CHOOSE(VLOOKUP($G$1,srtklasse,3,0),VLOOKUP(BI11,moylkl,3,1),VLOOKUP(BI11,moybkl,3,1),VLOOKUP(BI11,moy3kl,3,1))),"-")</f>
        <v>-</v>
      </c>
      <c r="BM11" s="110" t="str">
        <f aca="false">IF(ISNUMBER(BI11),$BM$4,"-")</f>
        <v>-</v>
      </c>
      <c r="BN11" s="111"/>
      <c r="BO11" s="111"/>
      <c r="BP11" s="113" t="str">
        <f aca="false">IF(OR(ISBLANK(BN11),ISBLANK(BO11)),"-",ROUNDDOWN(BN11/BO11,3))</f>
        <v>-</v>
      </c>
      <c r="BQ11" s="109" t="str">
        <f aca="false">IF(ISNUMBER(BN11),IF(BM11&gt;0,ROUNDDOWN(BN11/(BJ11*BM11)%,2),0),"-")</f>
        <v>-</v>
      </c>
      <c r="BR11" s="109" t="str">
        <f aca="false">IF(OR(ISBLANK(BN11),ISBLANK(BO11)),"-",(ROUNDDOWN(BP11/BL11%,2)))</f>
        <v>-</v>
      </c>
      <c r="BS11" s="119"/>
      <c r="BT11" s="117" t="str">
        <f aca="false">IF(ISNUMBER(BP11),ROUNDDOWN(AVERAGE(BI11,BP11),3),"-")</f>
        <v>-</v>
      </c>
      <c r="BU11" s="120" t="str">
        <f aca="false">IF(ISNUMBER(BT11),IF(BT11&gt;=VLOOKUP($G$1,srtklasse,4,0),"P","-"),"-")</f>
        <v>-</v>
      </c>
      <c r="BV11" s="117" t="str">
        <f aca="false">IF(SUM(V11,AO11,BC11,BP11)&gt;0,AVERAGE(IF(V11&gt;0,V11,""),IF(AO11&gt;0,AO11,""),IF(BC11&gt;0,BC11,""),IF(BP11&gt;0,BP11,"")),"-")</f>
        <v>-</v>
      </c>
      <c r="BW11" s="120" t="str">
        <f aca="false">IF(ISNUMBER(BV11),IF(BV11&gt;=VLOOKUP($G$1,srtklasse,4,0),"P","-"),"-")</f>
        <v>-</v>
      </c>
      <c r="BX11" s="121"/>
    </row>
    <row r="12" customFormat="false" ht="15" hidden="false" customHeight="true" outlineLevel="0" collapsed="false">
      <c r="A12" s="101" t="n">
        <f aca="false">A11+1</f>
        <v>5</v>
      </c>
      <c r="B12" s="102"/>
      <c r="C12" s="124"/>
      <c r="D12" s="102"/>
      <c r="E12" s="103"/>
      <c r="F12" s="102"/>
      <c r="G12" s="103"/>
      <c r="H12" s="122"/>
      <c r="I12" s="122"/>
      <c r="J12" s="122"/>
      <c r="K12" s="106" t="str">
        <f aca="false">IF(MAX(H12,I12,J12)=0,"",IF(AND(OR(ISNUMBER(H12),ISNUMBER(I12)),ISNUMBER(J12)),"XX",IF(ISNUMBER(J12),J12,MAX(H12,I12))))</f>
        <v/>
      </c>
      <c r="L12" s="107" t="str">
        <f aca="false">IF(ISNUMBER(K12),IF(ISNUMBER(J12),"NEE","JA"),"")</f>
        <v/>
      </c>
      <c r="M12" s="108" t="str">
        <f aca="false">IF(ISBLANK($G$1),"?",IF(ISNUMBER(K12),CHOOSE(VLOOKUP($G$1,srtklasse,3,0),VLOOKUP(K12,moylkl,VLOOKUP($G$1,srtklasse,2,0),1),VLOOKUP(K12,moybkl,5,1),VLOOKUP(K12,moy3kl,5,1)),"-"))</f>
        <v>-</v>
      </c>
      <c r="N12" s="109" t="str">
        <f aca="false">IF(ISNUMBER(K12),IF(VLOOKUP($G$1,srtklasse,2,0)=6,7,CHOOSE(VLOOKUP($G$1,srtklasse,3,0),VLOOKUP(K12,moylkl,1,1),VLOOKUP(K12,moybkl,1,1),VLOOKUP(K12,moy3kl,1,1))),"-")</f>
        <v>-</v>
      </c>
      <c r="O12" s="109" t="str">
        <f aca="false">IF(ISNUMBER(K12),IF(VLOOKUP($G$1,srtklasse,2,0)=6,11,CHOOSE(VLOOKUP($G$1,srtklasse,3,0),VLOOKUP(K12,moylkl,3,1),VLOOKUP(K12,moybkl,3,1),VLOOKUP(K12,moy3kl,3,1))),"-")</f>
        <v>-</v>
      </c>
      <c r="P12" s="110" t="str">
        <f aca="false">IF(ISNUMBER(K12),P11,"-")</f>
        <v>-</v>
      </c>
      <c r="Q12" s="111"/>
      <c r="R12" s="111"/>
      <c r="S12" s="111"/>
      <c r="T12" s="112" t="str">
        <f aca="false">IF(MAX(Q12:S12)&gt;0,P12,U12)</f>
        <v>-</v>
      </c>
      <c r="U12" s="112" t="str">
        <f aca="false">IF(ISBLANK(Q12),"-",Q12)</f>
        <v>-</v>
      </c>
      <c r="V12" s="113" t="str">
        <f aca="false">IF(OR(ISBLANK(R12),ISBLANK(S12)),"-",ROUNDDOWN(R12/S12,3))</f>
        <v>-</v>
      </c>
      <c r="W12" s="109" t="str">
        <f aca="false">IF(OR(ISBLANK(R12),ISBLANK(S12)),"-",IF(AND(L12="NEE",V12/O12&gt;1),100,ROUNDDOWN(V12/O12%,2)))</f>
        <v>-</v>
      </c>
      <c r="X12" s="109" t="str">
        <f aca="false">IF(ISNUMBER(R12),IF(T12&gt;0,ROUNDDOWN(R12/(M12*T12)%,2),0),"-")</f>
        <v>-</v>
      </c>
      <c r="Y12" s="114" t="str">
        <f aca="false">Y11</f>
        <v>M</v>
      </c>
      <c r="Z12" s="112" t="str">
        <f aca="false">IF(ISNUMBER(U12),RANK(U12,$U$8:$U$67,0)+((COUNT($U$8:$U$67)+1-RANK(U12,$U$8:$U$67,0)-RANK(U12,$U$8:$U$67,1))/2),"-")</f>
        <v>-</v>
      </c>
      <c r="AA12" s="112" t="str">
        <f aca="false">IF(Y12="M",IF(ISNUMBER(W12),RANK(W12,$W$8:$W$67,0)+((COUNT($W$8:$W$67)+1-RANK(W12,$W$8:$W$67,0)-RANK(W12,$W$8:$W$67,1))/2),"-"),IF(ISNUMBER(X12),RANK(X12,$X$8:$X$67,0)+((COUNT($X$8:$X$67)+1-RANK(X12,$X$8:$X$67,0)-RANK(X12,$X$8:$X$67,1))/2),"-"))</f>
        <v>-</v>
      </c>
      <c r="AB12" s="112" t="str">
        <f aca="false">IF(AND(ISNUMBER(Z12),ISNUMBER(AA12)),Z12+AA12,"-")</f>
        <v>-</v>
      </c>
      <c r="AC12" s="115" t="str">
        <f aca="false">IF(ISNUMBER(AB12),RANK(AB12,$AB$8:$AB$67,1)+((COUNT($AB$8:$AB$67)+1-RANK(AB12,$AB$8:$AB$67,0)-RANK(AB12,$AB$8:$AB$67,1))/2),"-")</f>
        <v>-</v>
      </c>
      <c r="AD12" s="116"/>
      <c r="AE12" s="117" t="str">
        <f aca="false">IF(ISNUMBER(V12),IF(L12="JA",ROUNDDOWN(AVERAGE(K12,V12),3),V12),"-")</f>
        <v>-</v>
      </c>
      <c r="AF12" s="118" t="str">
        <f aca="false">IF(ISNUMBER(AE12),IF(AE12&gt;=VLOOKUP($G$1,srtklasse,4,0),"P","-"),"-")</f>
        <v>-</v>
      </c>
      <c r="AG12" s="117" t="str">
        <f aca="false">IF(ISNUMBER(K12),ROUNDDOWN(MAX(K12,AE12),3),"-")</f>
        <v>-</v>
      </c>
      <c r="AH12" s="108" t="str">
        <f aca="false">IF(ISBLANK($G$1),"?",IF(ISNUMBER(AG12),CHOOSE(VLOOKUP($G$1,srtklasse,3,0),VLOOKUP(AG12,moylkl,VLOOKUP($G$1,srtklasse,2,0),1),VLOOKUP(AG12,moybkl,5,1),VLOOKUP(AG12,moy3kl,5,1)),"-"))</f>
        <v>-</v>
      </c>
      <c r="AI12" s="109" t="str">
        <f aca="false">IF(ISNUMBER(AG12),IF(VLOOKUP($G$1,srtklasse,2,0)=6,7,CHOOSE(VLOOKUP($G$1,srtklasse,3,0),VLOOKUP(AG12,moylkl,1,1),VLOOKUP(AG12,moybkl,1,1),VLOOKUP(AG12,moy3kl,1,1))),"-")</f>
        <v>-</v>
      </c>
      <c r="AJ12" s="109" t="str">
        <f aca="false">IF(ISNUMBER(AG12),IF(VLOOKUP($G$1,srtklasse,2,0)=6,11,CHOOSE(VLOOKUP($G$1,srtklasse,3,0),VLOOKUP(AG12,moylkl,3,1),VLOOKUP(AG12,moybkl,3,1),VLOOKUP(AG12,moy3kl,3,1))),"-")</f>
        <v>-</v>
      </c>
      <c r="AK12" s="110" t="str">
        <f aca="false">IF(ISNUMBER(AG12),AK11,"-")</f>
        <v>-</v>
      </c>
      <c r="AL12" s="111"/>
      <c r="AM12" s="111"/>
      <c r="AN12" s="111"/>
      <c r="AO12" s="113" t="str">
        <f aca="false">IF(OR(ISBLANK(AM12),ISBLANK(AN12)),"-",ROUNDDOWN(AM12/AN12,3))</f>
        <v>-</v>
      </c>
      <c r="AP12" s="109" t="str">
        <f aca="false">IF(ISNUMBER(AM12),IF(AK12&gt;0,ROUNDDOWN(AM12/(AH12*AK12)%,2),0),"-")</f>
        <v>-</v>
      </c>
      <c r="AQ12" s="109" t="str">
        <f aca="false">IF(OR(ISBLANK(AM12),ISBLANK(AN12)),"-",IF(AND(L12="nee",ISNUMBER(AE12)),IF(AO12/AJ12&gt;1,100,ROUNDDOWN(AO12/AJ12%,2)),ROUNDDOWN(AO12/AJ12%,2)))</f>
        <v>-</v>
      </c>
      <c r="AR12" s="119"/>
      <c r="AS12" s="117" t="str">
        <f aca="false">IF(ISNUMBER(AO12),IF(AND(NOT(ISNUMBER(AE12)),L12="nee"),AO12,ROUNDDOWN(AVERAGE(AG12,AO12),3)),"-")</f>
        <v>-</v>
      </c>
      <c r="AT12" s="120" t="str">
        <f aca="false">IF(ISNUMBER(AS12),IF(AS12&gt;=VLOOKUP($G$1,srtklasse,4,0),"P","-"),"-")</f>
        <v>-</v>
      </c>
      <c r="AU12" s="117" t="str">
        <f aca="false">IF(ISNUMBER(K12),ROUNDDOWN(MAX(K12,AE12,AS12),3),"-")</f>
        <v>-</v>
      </c>
      <c r="AV12" s="108" t="str">
        <f aca="false">IF(ISBLANK($G$1),"?",IF(ISNUMBER(AU12),CHOOSE(VLOOKUP($G$1,srtklasse,3,0),VLOOKUP(AU12,moylkl,VLOOKUP($G$1,srtklasse,2,0),1),VLOOKUP(AU12,moybkl,5,1),VLOOKUP(AU12,moy3kl,5,1)),"-"))</f>
        <v>-</v>
      </c>
      <c r="AW12" s="109" t="str">
        <f aca="false">IF(ISNUMBER(AU12),IF(VLOOKUP($G$1,srtklasse,2,0)=6,7,CHOOSE(VLOOKUP($G$1,srtklasse,3,0),VLOOKUP(AU12,moylkl,1,1),VLOOKUP(AU12,moybkl,1,1),VLOOKUP(AU12,moy3kl,1,1))),"-")</f>
        <v>-</v>
      </c>
      <c r="AX12" s="109" t="str">
        <f aca="false">IF(ISNUMBER(AU12),IF(VLOOKUP($G$1,srtklasse,2,0)=6,11,CHOOSE(VLOOKUP($G$1,srtklasse,3,0),VLOOKUP(AU12,moylkl,3,1),VLOOKUP(AU12,moybkl,3,1),VLOOKUP(AU12,moy3kl,3,1))),"-")</f>
        <v>-</v>
      </c>
      <c r="AY12" s="110" t="str">
        <f aca="false">IF(ISNUMBER(AU12),AY11,"-")</f>
        <v>-</v>
      </c>
      <c r="AZ12" s="111"/>
      <c r="BA12" s="111"/>
      <c r="BB12" s="111"/>
      <c r="BC12" s="113" t="str">
        <f aca="false">IF(OR(ISBLANK(BA12),ISBLANK(BB12)),"-",ROUNDDOWN(BA12/BB12,3))</f>
        <v>-</v>
      </c>
      <c r="BD12" s="109" t="str">
        <f aca="false">IF(ISNUMBER(BA12),IF(AY12&gt;0,ROUNDDOWN(BA12/(AV12*AY12)%,2),0),"-")</f>
        <v>-</v>
      </c>
      <c r="BE12" s="109" t="str">
        <f aca="false">IF(OR(ISBLANK(BA12),ISBLANK(BB12)),"-",(ROUNDDOWN(BC12/AX12%,2)))</f>
        <v>-</v>
      </c>
      <c r="BF12" s="119"/>
      <c r="BG12" s="117" t="str">
        <f aca="false">IF(ISNUMBER(BC12),ROUNDDOWN(AVERAGE(AU12,BC12),3),"-")</f>
        <v>-</v>
      </c>
      <c r="BH12" s="120" t="str">
        <f aca="false">IF(ISNUMBER(BG12),IF(BG12&gt;=VLOOKUP($G$1,srtklasse,4,0),"P","-"),"-")</f>
        <v>-</v>
      </c>
      <c r="BI12" s="117" t="str">
        <f aca="false">IF(ISNUMBER(BF12),ROUNDDOWN(MAX(K12,AE12,AS12,BG12),3),"-")</f>
        <v>-</v>
      </c>
      <c r="BJ12" s="108" t="str">
        <f aca="false">IF(ISBLANK($G$1),"?",IF(ISNUMBER(BI12),CHOOSE(VLOOKUP($G$1,srtklasse,3,0),VLOOKUP(BI12,moylkl,VLOOKUP($G$1,srtklasse,2,0),1),VLOOKUP(BI12,moybkl,5,1),VLOOKUP(BI12,moy3kl,5,1)),"-"))</f>
        <v>-</v>
      </c>
      <c r="BK12" s="109" t="str">
        <f aca="false">IF(ISNUMBER(BI12),IF(VLOOKUP($G$1,srtklasse,2,0)=6,7,CHOOSE(VLOOKUP($G$1,srtklasse,3,0),VLOOKUP(BI12,moylkl,1,1),VLOOKUP(BI12,moybkl,1,1),VLOOKUP(BI12,moy3kl,1,1))),"-")</f>
        <v>-</v>
      </c>
      <c r="BL12" s="109" t="str">
        <f aca="false">IF(ISNUMBER(BI12),IF(VLOOKUP($G$1,srtklasse,2,0)=6,11,CHOOSE(VLOOKUP($G$1,srtklasse,3,0),VLOOKUP(BI12,moylkl,3,1),VLOOKUP(BI12,moybkl,3,1),VLOOKUP(BI12,moy3kl,3,1))),"-")</f>
        <v>-</v>
      </c>
      <c r="BM12" s="110" t="str">
        <f aca="false">IF(ISNUMBER(BI12),$BM$4,"-")</f>
        <v>-</v>
      </c>
      <c r="BN12" s="111"/>
      <c r="BO12" s="111"/>
      <c r="BP12" s="113" t="str">
        <f aca="false">IF(OR(ISBLANK(BN12),ISBLANK(BO12)),"-",ROUNDDOWN(BN12/BO12,3))</f>
        <v>-</v>
      </c>
      <c r="BQ12" s="109" t="str">
        <f aca="false">IF(ISNUMBER(BN12),IF(BM12&gt;0,ROUNDDOWN(BN12/(BJ12*BM12)%,2),0),"-")</f>
        <v>-</v>
      </c>
      <c r="BR12" s="109" t="str">
        <f aca="false">IF(OR(ISBLANK(BN12),ISBLANK(BO12)),"-",(ROUNDDOWN(BP12/BL12%,2)))</f>
        <v>-</v>
      </c>
      <c r="BS12" s="119"/>
      <c r="BT12" s="117" t="str">
        <f aca="false">IF(ISNUMBER(BP12),ROUNDDOWN(AVERAGE(BI12,BP12),3),"-")</f>
        <v>-</v>
      </c>
      <c r="BU12" s="120" t="str">
        <f aca="false">IF(ISNUMBER(BT12),IF(BT12&gt;=VLOOKUP($G$1,srtklasse,4,0),"P","-"),"-")</f>
        <v>-</v>
      </c>
      <c r="BV12" s="117" t="str">
        <f aca="false">IF(SUM(V12,AO12,BC12,BP12)&gt;0,AVERAGE(IF(V12&gt;0,V12,""),IF(AO12&gt;0,AO12,""),IF(BC12&gt;0,BC12,""),IF(BP12&gt;0,BP12,"")),"-")</f>
        <v>-</v>
      </c>
      <c r="BW12" s="120" t="str">
        <f aca="false">IF(ISNUMBER(BV12),IF(BV12&gt;=VLOOKUP($G$1,srtklasse,4,0),"P","-"),"-")</f>
        <v>-</v>
      </c>
      <c r="BX12" s="121"/>
    </row>
    <row r="13" customFormat="false" ht="15" hidden="false" customHeight="true" outlineLevel="0" collapsed="false">
      <c r="A13" s="101" t="n">
        <f aca="false">A12+1</f>
        <v>6</v>
      </c>
      <c r="B13" s="102"/>
      <c r="C13" s="124"/>
      <c r="D13" s="102"/>
      <c r="E13" s="103"/>
      <c r="F13" s="102"/>
      <c r="G13" s="103"/>
      <c r="H13" s="122"/>
      <c r="I13" s="122"/>
      <c r="J13" s="122"/>
      <c r="K13" s="106" t="str">
        <f aca="false">IF(MAX(H13,I13,J13)=0,"",IF(AND(OR(ISNUMBER(H13),ISNUMBER(I13)),ISNUMBER(J13)),"XX",IF(ISNUMBER(J13),J13,MAX(H13,I13))))</f>
        <v/>
      </c>
      <c r="L13" s="107" t="str">
        <f aca="false">IF(ISNUMBER(K13),IF(ISNUMBER(J13),"NEE","JA"),"")</f>
        <v/>
      </c>
      <c r="M13" s="108" t="str">
        <f aca="false">IF(ISBLANK($G$1),"?",IF(ISNUMBER(K13),CHOOSE(VLOOKUP($G$1,srtklasse,3,0),VLOOKUP(K13,moylkl,VLOOKUP($G$1,srtklasse,2,0),1),VLOOKUP(K13,moybkl,5,1),VLOOKUP(K13,moy3kl,5,1)),"-"))</f>
        <v>-</v>
      </c>
      <c r="N13" s="109" t="str">
        <f aca="false">IF(ISNUMBER(K13),IF(VLOOKUP($G$1,srtklasse,2,0)=6,7,CHOOSE(VLOOKUP($G$1,srtklasse,3,0),VLOOKUP(K13,moylkl,1,1),VLOOKUP(K13,moybkl,1,1),VLOOKUP(K13,moy3kl,1,1))),"-")</f>
        <v>-</v>
      </c>
      <c r="O13" s="109" t="str">
        <f aca="false">IF(ISNUMBER(K13),IF(VLOOKUP($G$1,srtklasse,2,0)=6,11,CHOOSE(VLOOKUP($G$1,srtklasse,3,0),VLOOKUP(K13,moylkl,3,1),VLOOKUP(K13,moybkl,3,1),VLOOKUP(K13,moy3kl,3,1))),"-")</f>
        <v>-</v>
      </c>
      <c r="P13" s="110" t="str">
        <f aca="false">IF(ISNUMBER(K13),P12,"-")</f>
        <v>-</v>
      </c>
      <c r="Q13" s="111"/>
      <c r="R13" s="111"/>
      <c r="S13" s="111"/>
      <c r="T13" s="112" t="str">
        <f aca="false">IF(MAX(Q13:S13)&gt;0,P13,U13)</f>
        <v>-</v>
      </c>
      <c r="U13" s="112" t="str">
        <f aca="false">IF(ISBLANK(Q13),"-",Q13)</f>
        <v>-</v>
      </c>
      <c r="V13" s="113" t="str">
        <f aca="false">IF(OR(ISBLANK(R13),ISBLANK(S13)),"-",ROUNDDOWN(R13/S13,3))</f>
        <v>-</v>
      </c>
      <c r="W13" s="109" t="str">
        <f aca="false">IF(OR(ISBLANK(R13),ISBLANK(S13)),"-",IF(AND(L13="NEE",V13/O13&gt;1),100,ROUNDDOWN(V13/O13%,2)))</f>
        <v>-</v>
      </c>
      <c r="X13" s="109" t="str">
        <f aca="false">IF(ISNUMBER(R13),IF(T13&gt;0,ROUNDDOWN(R13/(M13*T13)%,2),0),"-")</f>
        <v>-</v>
      </c>
      <c r="Y13" s="114" t="str">
        <f aca="false">Y12</f>
        <v>M</v>
      </c>
      <c r="Z13" s="112" t="str">
        <f aca="false">IF(ISNUMBER(U13),RANK(U13,$U$8:$U$67,0)+((COUNT($U$8:$U$67)+1-RANK(U13,$U$8:$U$67,0)-RANK(U13,$U$8:$U$67,1))/2),"-")</f>
        <v>-</v>
      </c>
      <c r="AA13" s="112" t="str">
        <f aca="false">IF(Y13="M",IF(ISNUMBER(W13),RANK(W13,$W$8:$W$67,0)+((COUNT($W$8:$W$67)+1-RANK(W13,$W$8:$W$67,0)-RANK(W13,$W$8:$W$67,1))/2),"-"),IF(ISNUMBER(X13),RANK(X13,$X$8:$X$67,0)+((COUNT($X$8:$X$67)+1-RANK(X13,$X$8:$X$67,0)-RANK(X13,$X$8:$X$67,1))/2),"-"))</f>
        <v>-</v>
      </c>
      <c r="AB13" s="112" t="str">
        <f aca="false">IF(AND(ISNUMBER(Z13),ISNUMBER(AA13)),Z13+AA13,"-")</f>
        <v>-</v>
      </c>
      <c r="AC13" s="115" t="str">
        <f aca="false">IF(ISNUMBER(AB13),RANK(AB13,$AB$8:$AB$67,1)+((COUNT($AB$8:$AB$67)+1-RANK(AB13,$AB$8:$AB$67,0)-RANK(AB13,$AB$8:$AB$67,1))/2),"-")</f>
        <v>-</v>
      </c>
      <c r="AD13" s="116"/>
      <c r="AE13" s="117" t="str">
        <f aca="false">IF(ISNUMBER(V13),IF(L13="JA",ROUNDDOWN(AVERAGE(K13,V13),3),V13),"-")</f>
        <v>-</v>
      </c>
      <c r="AF13" s="118" t="str">
        <f aca="false">IF(ISNUMBER(AE13),IF(AE13&gt;=VLOOKUP($G$1,srtklasse,4,0),"P","-"),"-")</f>
        <v>-</v>
      </c>
      <c r="AG13" s="117" t="str">
        <f aca="false">IF(ISNUMBER(K13),ROUNDDOWN(MAX(K13,AE13),3),"-")</f>
        <v>-</v>
      </c>
      <c r="AH13" s="108" t="str">
        <f aca="false">IF(ISBLANK($G$1),"?",IF(ISNUMBER(AG13),CHOOSE(VLOOKUP($G$1,srtklasse,3,0),VLOOKUP(AG13,moylkl,VLOOKUP($G$1,srtklasse,2,0),1),VLOOKUP(AG13,moybkl,5,1),VLOOKUP(AG13,moy3kl,5,1)),"-"))</f>
        <v>-</v>
      </c>
      <c r="AI13" s="109" t="str">
        <f aca="false">IF(ISNUMBER(AG13),IF(VLOOKUP($G$1,srtklasse,2,0)=6,7,CHOOSE(VLOOKUP($G$1,srtklasse,3,0),VLOOKUP(AG13,moylkl,1,1),VLOOKUP(AG13,moybkl,1,1),VLOOKUP(AG13,moy3kl,1,1))),"-")</f>
        <v>-</v>
      </c>
      <c r="AJ13" s="109" t="str">
        <f aca="false">IF(ISNUMBER(AG13),IF(VLOOKUP($G$1,srtklasse,2,0)=6,11,CHOOSE(VLOOKUP($G$1,srtklasse,3,0),VLOOKUP(AG13,moylkl,3,1),VLOOKUP(AG13,moybkl,3,1),VLOOKUP(AG13,moy3kl,3,1))),"-")</f>
        <v>-</v>
      </c>
      <c r="AK13" s="110" t="str">
        <f aca="false">IF(ISNUMBER(AG13),AK12,"-")</f>
        <v>-</v>
      </c>
      <c r="AL13" s="111"/>
      <c r="AM13" s="111"/>
      <c r="AN13" s="111"/>
      <c r="AO13" s="113" t="str">
        <f aca="false">IF(OR(ISBLANK(AM13),ISBLANK(AN13)),"-",ROUNDDOWN(AM13/AN13,3))</f>
        <v>-</v>
      </c>
      <c r="AP13" s="109" t="str">
        <f aca="false">IF(ISNUMBER(AM13),IF(AK13&gt;0,ROUNDDOWN(AM13/(AH13*AK13)%,2),0),"-")</f>
        <v>-</v>
      </c>
      <c r="AQ13" s="109" t="str">
        <f aca="false">IF(OR(ISBLANK(AM13),ISBLANK(AN13)),"-",IF(AND(L13="nee",ISNUMBER(AE13)),IF(AO13/AJ13&gt;1,100,ROUNDDOWN(AO13/AJ13%,2)),ROUNDDOWN(AO13/AJ13%,2)))</f>
        <v>-</v>
      </c>
      <c r="AR13" s="119"/>
      <c r="AS13" s="117" t="str">
        <f aca="false">IF(ISNUMBER(AO13),IF(AND(NOT(ISNUMBER(AE13)),L13="nee"),AO13,ROUNDDOWN(AVERAGE(AG13,AO13),3)),"-")</f>
        <v>-</v>
      </c>
      <c r="AT13" s="120" t="str">
        <f aca="false">IF(ISNUMBER(AS13),IF(AS13&gt;=VLOOKUP($G$1,srtklasse,4,0),"P","-"),"-")</f>
        <v>-</v>
      </c>
      <c r="AU13" s="117" t="str">
        <f aca="false">IF(ISNUMBER(K13),ROUNDDOWN(MAX(K13,AE13,AS13),3),"-")</f>
        <v>-</v>
      </c>
      <c r="AV13" s="108" t="str">
        <f aca="false">IF(ISBLANK($G$1),"?",IF(ISNUMBER(AU13),CHOOSE(VLOOKUP($G$1,srtklasse,3,0),VLOOKUP(AU13,moylkl,VLOOKUP($G$1,srtklasse,2,0),1),VLOOKUP(AU13,moybkl,5,1),VLOOKUP(AU13,moy3kl,5,1)),"-"))</f>
        <v>-</v>
      </c>
      <c r="AW13" s="109" t="str">
        <f aca="false">IF(ISNUMBER(AU13),IF(VLOOKUP($G$1,srtklasse,2,0)=6,7,CHOOSE(VLOOKUP($G$1,srtklasse,3,0),VLOOKUP(AU13,moylkl,1,1),VLOOKUP(AU13,moybkl,1,1),VLOOKUP(AU13,moy3kl,1,1))),"-")</f>
        <v>-</v>
      </c>
      <c r="AX13" s="109" t="str">
        <f aca="false">IF(ISNUMBER(AU13),IF(VLOOKUP($G$1,srtklasse,2,0)=6,11,CHOOSE(VLOOKUP($G$1,srtklasse,3,0),VLOOKUP(AU13,moylkl,3,1),VLOOKUP(AU13,moybkl,3,1),VLOOKUP(AU13,moy3kl,3,1))),"-")</f>
        <v>-</v>
      </c>
      <c r="AY13" s="110" t="str">
        <f aca="false">IF(ISNUMBER(AU13),AY12,"-")</f>
        <v>-</v>
      </c>
      <c r="AZ13" s="111"/>
      <c r="BA13" s="111"/>
      <c r="BB13" s="111"/>
      <c r="BC13" s="113" t="str">
        <f aca="false">IF(OR(ISBLANK(BA13),ISBLANK(BB13)),"-",ROUNDDOWN(BA13/BB13,3))</f>
        <v>-</v>
      </c>
      <c r="BD13" s="109" t="str">
        <f aca="false">IF(ISNUMBER(BA13),IF(AY13&gt;0,ROUNDDOWN(BA13/(AV13*AY13)%,2),0),"-")</f>
        <v>-</v>
      </c>
      <c r="BE13" s="109" t="str">
        <f aca="false">IF(OR(ISBLANK(BA13),ISBLANK(BB13)),"-",(ROUNDDOWN(BC13/AX13%,2)))</f>
        <v>-</v>
      </c>
      <c r="BF13" s="119"/>
      <c r="BG13" s="117" t="str">
        <f aca="false">IF(ISNUMBER(BC13),ROUNDDOWN(AVERAGE(AU13,BC13),3),"-")</f>
        <v>-</v>
      </c>
      <c r="BH13" s="120" t="str">
        <f aca="false">IF(ISNUMBER(BG13),IF(BG13&gt;=VLOOKUP($G$1,srtklasse,4,0),"P","-"),"-")</f>
        <v>-</v>
      </c>
      <c r="BI13" s="117" t="str">
        <f aca="false">IF(ISNUMBER(BF13),ROUNDDOWN(MAX(K13,AE13,AS13,BG13),3),"-")</f>
        <v>-</v>
      </c>
      <c r="BJ13" s="108" t="str">
        <f aca="false">IF(ISBLANK($G$1),"?",IF(ISNUMBER(BI13),CHOOSE(VLOOKUP($G$1,srtklasse,3,0),VLOOKUP(BI13,moylkl,VLOOKUP($G$1,srtklasse,2,0),1),VLOOKUP(BI13,moybkl,5,1),VLOOKUP(BI13,moy3kl,5,1)),"-"))</f>
        <v>-</v>
      </c>
      <c r="BK13" s="109" t="str">
        <f aca="false">IF(ISNUMBER(BI13),IF(VLOOKUP($G$1,srtklasse,2,0)=6,7,CHOOSE(VLOOKUP($G$1,srtklasse,3,0),VLOOKUP(BI13,moylkl,1,1),VLOOKUP(BI13,moybkl,1,1),VLOOKUP(BI13,moy3kl,1,1))),"-")</f>
        <v>-</v>
      </c>
      <c r="BL13" s="109" t="str">
        <f aca="false">IF(ISNUMBER(BI13),IF(VLOOKUP($G$1,srtklasse,2,0)=6,11,CHOOSE(VLOOKUP($G$1,srtklasse,3,0),VLOOKUP(BI13,moylkl,3,1),VLOOKUP(BI13,moybkl,3,1),VLOOKUP(BI13,moy3kl,3,1))),"-")</f>
        <v>-</v>
      </c>
      <c r="BM13" s="110" t="str">
        <f aca="false">IF(ISNUMBER(BI13),$BM$4,"-")</f>
        <v>-</v>
      </c>
      <c r="BN13" s="111"/>
      <c r="BO13" s="111"/>
      <c r="BP13" s="113" t="str">
        <f aca="false">IF(OR(ISBLANK(BN13),ISBLANK(BO13)),"-",ROUNDDOWN(BN13/BO13,3))</f>
        <v>-</v>
      </c>
      <c r="BQ13" s="109" t="str">
        <f aca="false">IF(ISNUMBER(BN13),IF(BM13&gt;0,ROUNDDOWN(BN13/(BJ13*BM13)%,2),0),"-")</f>
        <v>-</v>
      </c>
      <c r="BR13" s="109" t="str">
        <f aca="false">IF(OR(ISBLANK(BN13),ISBLANK(BO13)),"-",(ROUNDDOWN(BP13/BL13%,2)))</f>
        <v>-</v>
      </c>
      <c r="BS13" s="119"/>
      <c r="BT13" s="117" t="str">
        <f aca="false">IF(ISNUMBER(BP13),ROUNDDOWN(AVERAGE(BI13,BP13),3),"-")</f>
        <v>-</v>
      </c>
      <c r="BU13" s="120" t="str">
        <f aca="false">IF(ISNUMBER(BT13),IF(BT13&gt;=VLOOKUP($G$1,srtklasse,4,0),"P","-"),"-")</f>
        <v>-</v>
      </c>
      <c r="BV13" s="117" t="str">
        <f aca="false">IF(SUM(V13,AO13,BC13,BP13)&gt;0,AVERAGE(IF(V13&gt;0,V13,""),IF(AO13&gt;0,AO13,""),IF(BC13&gt;0,BC13,""),IF(BP13&gt;0,BP13,"")),"-")</f>
        <v>-</v>
      </c>
      <c r="BW13" s="120" t="str">
        <f aca="false">IF(ISNUMBER(BV13),IF(BV13&gt;=VLOOKUP($G$1,srtklasse,4,0),"P","-"),"-")</f>
        <v>-</v>
      </c>
      <c r="BX13" s="121"/>
    </row>
    <row r="14" customFormat="false" ht="15" hidden="false" customHeight="true" outlineLevel="0" collapsed="false">
      <c r="A14" s="101" t="n">
        <f aca="false">A13+1</f>
        <v>7</v>
      </c>
      <c r="B14" s="102"/>
      <c r="C14" s="124"/>
      <c r="D14" s="102"/>
      <c r="E14" s="103"/>
      <c r="F14" s="102"/>
      <c r="G14" s="103"/>
      <c r="H14" s="122"/>
      <c r="I14" s="122"/>
      <c r="J14" s="122"/>
      <c r="K14" s="106" t="str">
        <f aca="false">IF(MAX(H14,I14,J14)=0,"",IF(AND(OR(ISNUMBER(H14),ISNUMBER(I14)),ISNUMBER(J14)),"XX",IF(ISNUMBER(J14),J14,MAX(H14,I14))))</f>
        <v/>
      </c>
      <c r="L14" s="107" t="str">
        <f aca="false">IF(ISNUMBER(K14),IF(ISNUMBER(J14),"NEE","JA"),"")</f>
        <v/>
      </c>
      <c r="M14" s="108" t="str">
        <f aca="false">IF(ISBLANK($G$1),"?",IF(ISNUMBER(K14),CHOOSE(VLOOKUP($G$1,srtklasse,3,0),VLOOKUP(K14,moylkl,VLOOKUP($G$1,srtklasse,2,0),1),VLOOKUP(K14,moybkl,5,1),VLOOKUP(K14,moy3kl,5,1)),"-"))</f>
        <v>-</v>
      </c>
      <c r="N14" s="109" t="str">
        <f aca="false">IF(ISNUMBER(K14),IF(VLOOKUP($G$1,srtklasse,2,0)=6,7,CHOOSE(VLOOKUP($G$1,srtklasse,3,0),VLOOKUP(K14,moylkl,1,1),VLOOKUP(K14,moybkl,1,1),VLOOKUP(K14,moy3kl,1,1))),"-")</f>
        <v>-</v>
      </c>
      <c r="O14" s="109" t="str">
        <f aca="false">IF(ISNUMBER(K14),IF(VLOOKUP($G$1,srtklasse,2,0)=6,11,CHOOSE(VLOOKUP($G$1,srtklasse,3,0),VLOOKUP(K14,moylkl,3,1),VLOOKUP(K14,moybkl,3,1),VLOOKUP(K14,moy3kl,3,1))),"-")</f>
        <v>-</v>
      </c>
      <c r="P14" s="110" t="str">
        <f aca="false">IF(ISNUMBER(K14),P13,"-")</f>
        <v>-</v>
      </c>
      <c r="Q14" s="111"/>
      <c r="R14" s="111"/>
      <c r="S14" s="111"/>
      <c r="T14" s="112" t="str">
        <f aca="false">IF(MAX(Q14:S14)&gt;0,P14,U14)</f>
        <v>-</v>
      </c>
      <c r="U14" s="112" t="str">
        <f aca="false">IF(ISBLANK(Q14),"-",Q14)</f>
        <v>-</v>
      </c>
      <c r="V14" s="113" t="str">
        <f aca="false">IF(OR(ISBLANK(R14),ISBLANK(S14)),"-",ROUNDDOWN(R14/S14,3))</f>
        <v>-</v>
      </c>
      <c r="W14" s="109" t="str">
        <f aca="false">IF(OR(ISBLANK(R14),ISBLANK(S14)),"-",IF(AND(L14="NEE",V14/O14&gt;1),100,ROUNDDOWN(V14/O14%,2)))</f>
        <v>-</v>
      </c>
      <c r="X14" s="109" t="str">
        <f aca="false">IF(ISNUMBER(R14),IF(T14&gt;0,ROUNDDOWN(R14/(M14*T14)%,2),0),"-")</f>
        <v>-</v>
      </c>
      <c r="Y14" s="114" t="str">
        <f aca="false">Y13</f>
        <v>M</v>
      </c>
      <c r="Z14" s="112" t="str">
        <f aca="false">IF(ISNUMBER(U14),RANK(U14,$U$8:$U$67,0)+((COUNT($U$8:$U$67)+1-RANK(U14,$U$8:$U$67,0)-RANK(U14,$U$8:$U$67,1))/2),"-")</f>
        <v>-</v>
      </c>
      <c r="AA14" s="112" t="str">
        <f aca="false">IF(Y14="M",IF(ISNUMBER(W14),RANK(W14,$W$8:$W$67,0)+((COUNT($W$8:$W$67)+1-RANK(W14,$W$8:$W$67,0)-RANK(W14,$W$8:$W$67,1))/2),"-"),IF(ISNUMBER(X14),RANK(X14,$X$8:$X$67,0)+((COUNT($X$8:$X$67)+1-RANK(X14,$X$8:$X$67,0)-RANK(X14,$X$8:$X$67,1))/2),"-"))</f>
        <v>-</v>
      </c>
      <c r="AB14" s="112" t="str">
        <f aca="false">IF(AND(ISNUMBER(Z14),ISNUMBER(AA14)),Z14+AA14,"-")</f>
        <v>-</v>
      </c>
      <c r="AC14" s="115" t="str">
        <f aca="false">IF(ISNUMBER(AB14),RANK(AB14,$AB$8:$AB$67,1)+((COUNT($AB$8:$AB$67)+1-RANK(AB14,$AB$8:$AB$67,0)-RANK(AB14,$AB$8:$AB$67,1))/2),"-")</f>
        <v>-</v>
      </c>
      <c r="AD14" s="116"/>
      <c r="AE14" s="117" t="str">
        <f aca="false">IF(ISNUMBER(V14),IF(L14="JA",ROUNDDOWN(AVERAGE(K14,V14),3),V14),"-")</f>
        <v>-</v>
      </c>
      <c r="AF14" s="118" t="str">
        <f aca="false">IF(ISNUMBER(AE14),IF(AE14&gt;=VLOOKUP($G$1,srtklasse,4,0),"P","-"),"-")</f>
        <v>-</v>
      </c>
      <c r="AG14" s="117" t="str">
        <f aca="false">IF(ISNUMBER(K14),ROUNDDOWN(MAX(K14,AE14),3),"-")</f>
        <v>-</v>
      </c>
      <c r="AH14" s="108" t="str">
        <f aca="false">IF(ISBLANK($G$1),"?",IF(ISNUMBER(AG14),CHOOSE(VLOOKUP($G$1,srtklasse,3,0),VLOOKUP(AG14,moylkl,VLOOKUP($G$1,srtklasse,2,0),1),VLOOKUP(AG14,moybkl,5,1),VLOOKUP(AG14,moy3kl,5,1)),"-"))</f>
        <v>-</v>
      </c>
      <c r="AI14" s="109" t="str">
        <f aca="false">IF(ISNUMBER(AG14),IF(VLOOKUP($G$1,srtklasse,2,0)=6,7,CHOOSE(VLOOKUP($G$1,srtklasse,3,0),VLOOKUP(AG14,moylkl,1,1),VLOOKUP(AG14,moybkl,1,1),VLOOKUP(AG14,moy3kl,1,1))),"-")</f>
        <v>-</v>
      </c>
      <c r="AJ14" s="109" t="str">
        <f aca="false">IF(ISNUMBER(AG14),IF(VLOOKUP($G$1,srtklasse,2,0)=6,11,CHOOSE(VLOOKUP($G$1,srtklasse,3,0),VLOOKUP(AG14,moylkl,3,1),VLOOKUP(AG14,moybkl,3,1),VLOOKUP(AG14,moy3kl,3,1))),"-")</f>
        <v>-</v>
      </c>
      <c r="AK14" s="110" t="str">
        <f aca="false">IF(ISNUMBER(AG14),AK13,"-")</f>
        <v>-</v>
      </c>
      <c r="AL14" s="111"/>
      <c r="AM14" s="111"/>
      <c r="AN14" s="111"/>
      <c r="AO14" s="113" t="str">
        <f aca="false">IF(OR(ISBLANK(AM14),ISBLANK(AN14)),"-",ROUNDDOWN(AM14/AN14,3))</f>
        <v>-</v>
      </c>
      <c r="AP14" s="109" t="str">
        <f aca="false">IF(ISNUMBER(AM14),IF(AK14&gt;0,ROUNDDOWN(AM14/(AH14*AK14)%,2),0),"-")</f>
        <v>-</v>
      </c>
      <c r="AQ14" s="109" t="str">
        <f aca="false">IF(OR(ISBLANK(AM14),ISBLANK(AN14)),"-",IF(AND(L14="nee",ISNUMBER(AE14)),IF(AO14/AJ14&gt;1,100,ROUNDDOWN(AO14/AJ14%,2)),ROUNDDOWN(AO14/AJ14%,2)))</f>
        <v>-</v>
      </c>
      <c r="AR14" s="119"/>
      <c r="AS14" s="117" t="str">
        <f aca="false">IF(ISNUMBER(AO14),IF(AND(NOT(ISNUMBER(AE14)),L14="nee"),AO14,ROUNDDOWN(AVERAGE(AG14,AO14),3)),"-")</f>
        <v>-</v>
      </c>
      <c r="AT14" s="120" t="str">
        <f aca="false">IF(ISNUMBER(AS14),IF(AS14&gt;=VLOOKUP($G$1,srtklasse,4,0),"P","-"),"-")</f>
        <v>-</v>
      </c>
      <c r="AU14" s="117" t="str">
        <f aca="false">IF(ISNUMBER(K14),ROUNDDOWN(MAX(K14,AE14,AS14),3),"-")</f>
        <v>-</v>
      </c>
      <c r="AV14" s="108" t="str">
        <f aca="false">IF(ISBLANK($G$1),"?",IF(ISNUMBER(AU14),CHOOSE(VLOOKUP($G$1,srtklasse,3,0),VLOOKUP(AU14,moylkl,VLOOKUP($G$1,srtklasse,2,0),1),VLOOKUP(AU14,moybkl,5,1),VLOOKUP(AU14,moy3kl,5,1)),"-"))</f>
        <v>-</v>
      </c>
      <c r="AW14" s="109" t="str">
        <f aca="false">IF(ISNUMBER(AU14),IF(VLOOKUP($G$1,srtklasse,2,0)=6,7,CHOOSE(VLOOKUP($G$1,srtklasse,3,0),VLOOKUP(AU14,moylkl,1,1),VLOOKUP(AU14,moybkl,1,1),VLOOKUP(AU14,moy3kl,1,1))),"-")</f>
        <v>-</v>
      </c>
      <c r="AX14" s="109" t="str">
        <f aca="false">IF(ISNUMBER(AU14),IF(VLOOKUP($G$1,srtklasse,2,0)=6,11,CHOOSE(VLOOKUP($G$1,srtklasse,3,0),VLOOKUP(AU14,moylkl,3,1),VLOOKUP(AU14,moybkl,3,1),VLOOKUP(AU14,moy3kl,3,1))),"-")</f>
        <v>-</v>
      </c>
      <c r="AY14" s="110" t="str">
        <f aca="false">IF(ISNUMBER(AU14),AY13,"-")</f>
        <v>-</v>
      </c>
      <c r="AZ14" s="111"/>
      <c r="BA14" s="111"/>
      <c r="BB14" s="111"/>
      <c r="BC14" s="113" t="str">
        <f aca="false">IF(OR(ISBLANK(BA14),ISBLANK(BB14)),"-",ROUNDDOWN(BA14/BB14,3))</f>
        <v>-</v>
      </c>
      <c r="BD14" s="109" t="str">
        <f aca="false">IF(ISNUMBER(BA14),IF(AY14&gt;0,ROUNDDOWN(BA14/(AV14*AY14)%,2),0),"-")</f>
        <v>-</v>
      </c>
      <c r="BE14" s="109" t="str">
        <f aca="false">IF(OR(ISBLANK(BA14),ISBLANK(BB14)),"-",(ROUNDDOWN(BC14/AX14%,2)))</f>
        <v>-</v>
      </c>
      <c r="BF14" s="119"/>
      <c r="BG14" s="117" t="str">
        <f aca="false">IF(ISNUMBER(BC14),ROUNDDOWN(AVERAGE(AU14,BC14),3),"-")</f>
        <v>-</v>
      </c>
      <c r="BH14" s="120" t="str">
        <f aca="false">IF(ISNUMBER(BG14),IF(BG14&gt;=VLOOKUP($G$1,srtklasse,4,0),"P","-"),"-")</f>
        <v>-</v>
      </c>
      <c r="BI14" s="117" t="str">
        <f aca="false">IF(ISNUMBER(BF14),ROUNDDOWN(MAX(K14,AE14,AS14,BG14),3),"-")</f>
        <v>-</v>
      </c>
      <c r="BJ14" s="108" t="str">
        <f aca="false">IF(ISBLANK($G$1),"?",IF(ISNUMBER(BI14),CHOOSE(VLOOKUP($G$1,srtklasse,3,0),VLOOKUP(BI14,moylkl,VLOOKUP($G$1,srtklasse,2,0),1),VLOOKUP(BI14,moybkl,5,1),VLOOKUP(BI14,moy3kl,5,1)),"-"))</f>
        <v>-</v>
      </c>
      <c r="BK14" s="109" t="str">
        <f aca="false">IF(ISNUMBER(BI14),IF(VLOOKUP($G$1,srtklasse,2,0)=6,7,CHOOSE(VLOOKUP($G$1,srtklasse,3,0),VLOOKUP(BI14,moylkl,1,1),VLOOKUP(BI14,moybkl,1,1),VLOOKUP(BI14,moy3kl,1,1))),"-")</f>
        <v>-</v>
      </c>
      <c r="BL14" s="109" t="str">
        <f aca="false">IF(ISNUMBER(BI14),IF(VLOOKUP($G$1,srtklasse,2,0)=6,11,CHOOSE(VLOOKUP($G$1,srtklasse,3,0),VLOOKUP(BI14,moylkl,3,1),VLOOKUP(BI14,moybkl,3,1),VLOOKUP(BI14,moy3kl,3,1))),"-")</f>
        <v>-</v>
      </c>
      <c r="BM14" s="110" t="str">
        <f aca="false">IF(ISNUMBER(BI14),$BM$4,"-")</f>
        <v>-</v>
      </c>
      <c r="BN14" s="111"/>
      <c r="BO14" s="111"/>
      <c r="BP14" s="113" t="str">
        <f aca="false">IF(OR(ISBLANK(BN14),ISBLANK(BO14)),"-",ROUNDDOWN(BN14/BO14,3))</f>
        <v>-</v>
      </c>
      <c r="BQ14" s="109" t="str">
        <f aca="false">IF(ISNUMBER(BN14),IF(BM14&gt;0,ROUNDDOWN(BN14/(BJ14*BM14)%,2),0),"-")</f>
        <v>-</v>
      </c>
      <c r="BR14" s="109" t="str">
        <f aca="false">IF(OR(ISBLANK(BN14),ISBLANK(BO14)),"-",(ROUNDDOWN(BP14/BL14%,2)))</f>
        <v>-</v>
      </c>
      <c r="BS14" s="119"/>
      <c r="BT14" s="117" t="str">
        <f aca="false">IF(ISNUMBER(BP14),ROUNDDOWN(AVERAGE(BI14,BP14),3),"-")</f>
        <v>-</v>
      </c>
      <c r="BU14" s="120" t="str">
        <f aca="false">IF(ISNUMBER(BT14),IF(BT14&gt;=VLOOKUP($G$1,srtklasse,4,0),"P","-"),"-")</f>
        <v>-</v>
      </c>
      <c r="BV14" s="117" t="str">
        <f aca="false">IF(SUM(V14,AO14,BC14,BP14)&gt;0,AVERAGE(IF(V14&gt;0,V14,""),IF(AO14&gt;0,AO14,""),IF(BC14&gt;0,BC14,""),IF(BP14&gt;0,BP14,"")),"-")</f>
        <v>-</v>
      </c>
      <c r="BW14" s="120" t="str">
        <f aca="false">IF(ISNUMBER(BV14),IF(BV14&gt;=VLOOKUP($G$1,srtklasse,4,0),"P","-"),"-")</f>
        <v>-</v>
      </c>
      <c r="BX14" s="121"/>
    </row>
    <row r="15" customFormat="false" ht="15" hidden="false" customHeight="true" outlineLevel="0" collapsed="false">
      <c r="A15" s="101" t="n">
        <f aca="false">A14+1</f>
        <v>8</v>
      </c>
      <c r="B15" s="102"/>
      <c r="C15" s="124"/>
      <c r="D15" s="102"/>
      <c r="E15" s="103"/>
      <c r="F15" s="102"/>
      <c r="G15" s="103"/>
      <c r="H15" s="122"/>
      <c r="I15" s="122"/>
      <c r="J15" s="122"/>
      <c r="K15" s="106" t="str">
        <f aca="false">IF(MAX(H15,I15,J15)=0,"",IF(AND(OR(ISNUMBER(H15),ISNUMBER(I15)),ISNUMBER(J15)),"XX",IF(ISNUMBER(J15),J15,MAX(H15,I15))))</f>
        <v/>
      </c>
      <c r="L15" s="107" t="str">
        <f aca="false">IF(ISNUMBER(K15),IF(ISNUMBER(J15),"NEE","JA"),"")</f>
        <v/>
      </c>
      <c r="M15" s="108" t="str">
        <f aca="false">IF(ISBLANK($G$1),"?",IF(ISNUMBER(K15),CHOOSE(VLOOKUP($G$1,srtklasse,3,0),VLOOKUP(K15,moylkl,VLOOKUP($G$1,srtklasse,2,0),1),VLOOKUP(K15,moybkl,5,1),VLOOKUP(K15,moy3kl,5,1)),"-"))</f>
        <v>-</v>
      </c>
      <c r="N15" s="109" t="str">
        <f aca="false">IF(ISNUMBER(K15),IF(VLOOKUP($G$1,srtklasse,2,0)=6,7,CHOOSE(VLOOKUP($G$1,srtklasse,3,0),VLOOKUP(K15,moylkl,1,1),VLOOKUP(K15,moybkl,1,1),VLOOKUP(K15,moy3kl,1,1))),"-")</f>
        <v>-</v>
      </c>
      <c r="O15" s="109" t="str">
        <f aca="false">IF(ISNUMBER(K15),IF(VLOOKUP($G$1,srtklasse,2,0)=6,11,CHOOSE(VLOOKUP($G$1,srtklasse,3,0),VLOOKUP(K15,moylkl,3,1),VLOOKUP(K15,moybkl,3,1),VLOOKUP(K15,moy3kl,3,1))),"-")</f>
        <v>-</v>
      </c>
      <c r="P15" s="110" t="str">
        <f aca="false">IF(ISNUMBER(K15),P14,"-")</f>
        <v>-</v>
      </c>
      <c r="Q15" s="111"/>
      <c r="R15" s="111"/>
      <c r="S15" s="111"/>
      <c r="T15" s="112" t="str">
        <f aca="false">IF(MAX(Q15:S15)&gt;0,P15,U15)</f>
        <v>-</v>
      </c>
      <c r="U15" s="112" t="str">
        <f aca="false">IF(ISBLANK(Q15),"-",Q15)</f>
        <v>-</v>
      </c>
      <c r="V15" s="113" t="str">
        <f aca="false">IF(OR(ISBLANK(R15),ISBLANK(S15)),"-",ROUNDDOWN(R15/S15,3))</f>
        <v>-</v>
      </c>
      <c r="W15" s="109" t="str">
        <f aca="false">IF(OR(ISBLANK(R15),ISBLANK(S15)),"-",IF(AND(L15="NEE",V15/O15&gt;1),100,ROUNDDOWN(V15/O15%,2)))</f>
        <v>-</v>
      </c>
      <c r="X15" s="109" t="str">
        <f aca="false">IF(ISNUMBER(R15),IF(T15&gt;0,ROUNDDOWN(R15/(M15*T15)%,2),0),"-")</f>
        <v>-</v>
      </c>
      <c r="Y15" s="114" t="str">
        <f aca="false">Y14</f>
        <v>M</v>
      </c>
      <c r="Z15" s="112" t="str">
        <f aca="false">IF(ISNUMBER(U15),RANK(U15,$U$8:$U$67,0)+((COUNT($U$8:$U$67)+1-RANK(U15,$U$8:$U$67,0)-RANK(U15,$U$8:$U$67,1))/2),"-")</f>
        <v>-</v>
      </c>
      <c r="AA15" s="112" t="str">
        <f aca="false">IF(Y15="M",IF(ISNUMBER(W15),RANK(W15,$W$8:$W$67,0)+((COUNT($W$8:$W$67)+1-RANK(W15,$W$8:$W$67,0)-RANK(W15,$W$8:$W$67,1))/2),"-"),IF(ISNUMBER(X15),RANK(X15,$X$8:$X$67,0)+((COUNT($X$8:$X$67)+1-RANK(X15,$X$8:$X$67,0)-RANK(X15,$X$8:$X$67,1))/2),"-"))</f>
        <v>-</v>
      </c>
      <c r="AB15" s="112" t="str">
        <f aca="false">IF(AND(ISNUMBER(Z15),ISNUMBER(AA15)),Z15+AA15,"-")</f>
        <v>-</v>
      </c>
      <c r="AC15" s="115" t="str">
        <f aca="false">IF(ISNUMBER(AB15),RANK(AB15,$AB$8:$AB$67,1)+((COUNT($AB$8:$AB$67)+1-RANK(AB15,$AB$8:$AB$67,0)-RANK(AB15,$AB$8:$AB$67,1))/2),"-")</f>
        <v>-</v>
      </c>
      <c r="AD15" s="116"/>
      <c r="AE15" s="117" t="str">
        <f aca="false">IF(ISNUMBER(V15),IF(L15="JA",ROUNDDOWN(AVERAGE(K15,V15),3),V15),"-")</f>
        <v>-</v>
      </c>
      <c r="AF15" s="118" t="str">
        <f aca="false">IF(ISNUMBER(AE15),IF(AE15&gt;=VLOOKUP($G$1,srtklasse,4,0),"P","-"),"-")</f>
        <v>-</v>
      </c>
      <c r="AG15" s="117" t="str">
        <f aca="false">IF(ISNUMBER(K15),ROUNDDOWN(MAX(K15,AE15),3),"-")</f>
        <v>-</v>
      </c>
      <c r="AH15" s="108" t="str">
        <f aca="false">IF(ISBLANK($G$1),"?",IF(ISNUMBER(AG15),CHOOSE(VLOOKUP($G$1,srtklasse,3,0),VLOOKUP(AG15,moylkl,VLOOKUP($G$1,srtklasse,2,0),1),VLOOKUP(AG15,moybkl,5,1),VLOOKUP(AG15,moy3kl,5,1)),"-"))</f>
        <v>-</v>
      </c>
      <c r="AI15" s="109" t="str">
        <f aca="false">IF(ISNUMBER(AG15),IF(VLOOKUP($G$1,srtklasse,2,0)=6,7,CHOOSE(VLOOKUP($G$1,srtklasse,3,0),VLOOKUP(AG15,moylkl,1,1),VLOOKUP(AG15,moybkl,1,1),VLOOKUP(AG15,moy3kl,1,1))),"-")</f>
        <v>-</v>
      </c>
      <c r="AJ15" s="109" t="str">
        <f aca="false">IF(ISNUMBER(AG15),IF(VLOOKUP($G$1,srtklasse,2,0)=6,11,CHOOSE(VLOOKUP($G$1,srtklasse,3,0),VLOOKUP(AG15,moylkl,3,1),VLOOKUP(AG15,moybkl,3,1),VLOOKUP(AG15,moy3kl,3,1))),"-")</f>
        <v>-</v>
      </c>
      <c r="AK15" s="110" t="str">
        <f aca="false">IF(ISNUMBER(AG15),AK14,"-")</f>
        <v>-</v>
      </c>
      <c r="AL15" s="111"/>
      <c r="AM15" s="111"/>
      <c r="AN15" s="111"/>
      <c r="AO15" s="113" t="str">
        <f aca="false">IF(OR(ISBLANK(AM15),ISBLANK(AN15)),"-",ROUNDDOWN(AM15/AN15,3))</f>
        <v>-</v>
      </c>
      <c r="AP15" s="109" t="str">
        <f aca="false">IF(ISNUMBER(AM15),IF(AK15&gt;0,ROUNDDOWN(AM15/(AH15*AK15)%,2),0),"-")</f>
        <v>-</v>
      </c>
      <c r="AQ15" s="109" t="str">
        <f aca="false">IF(OR(ISBLANK(AM15),ISBLANK(AN15)),"-",IF(AND(L15="nee",ISNUMBER(AE15)),IF(AO15/AJ15&gt;1,100,ROUNDDOWN(AO15/AJ15%,2)),ROUNDDOWN(AO15/AJ15%,2)))</f>
        <v>-</v>
      </c>
      <c r="AR15" s="119"/>
      <c r="AS15" s="117" t="str">
        <f aca="false">IF(ISNUMBER(AO15),IF(AND(NOT(ISNUMBER(AE15)),L15="nee"),AO15,ROUNDDOWN(AVERAGE(AG15,AO15),3)),"-")</f>
        <v>-</v>
      </c>
      <c r="AT15" s="120" t="str">
        <f aca="false">IF(ISNUMBER(AS15),IF(AS15&gt;=VLOOKUP($G$1,srtklasse,4,0),"P","-"),"-")</f>
        <v>-</v>
      </c>
      <c r="AU15" s="117" t="str">
        <f aca="false">IF(ISNUMBER(K15),ROUNDDOWN(MAX(K15,AE15,AS15),3),"-")</f>
        <v>-</v>
      </c>
      <c r="AV15" s="108" t="str">
        <f aca="false">IF(ISBLANK($G$1),"?",IF(ISNUMBER(AU15),CHOOSE(VLOOKUP($G$1,srtklasse,3,0),VLOOKUP(AU15,moylkl,VLOOKUP($G$1,srtklasse,2,0),1),VLOOKUP(AU15,moybkl,5,1),VLOOKUP(AU15,moy3kl,5,1)),"-"))</f>
        <v>-</v>
      </c>
      <c r="AW15" s="109" t="str">
        <f aca="false">IF(ISNUMBER(AU15),IF(VLOOKUP($G$1,srtklasse,2,0)=6,7,CHOOSE(VLOOKUP($G$1,srtklasse,3,0),VLOOKUP(AU15,moylkl,1,1),VLOOKUP(AU15,moybkl,1,1),VLOOKUP(AU15,moy3kl,1,1))),"-")</f>
        <v>-</v>
      </c>
      <c r="AX15" s="109" t="str">
        <f aca="false">IF(ISNUMBER(AU15),IF(VLOOKUP($G$1,srtklasse,2,0)=6,11,CHOOSE(VLOOKUP($G$1,srtklasse,3,0),VLOOKUP(AU15,moylkl,3,1),VLOOKUP(AU15,moybkl,3,1),VLOOKUP(AU15,moy3kl,3,1))),"-")</f>
        <v>-</v>
      </c>
      <c r="AY15" s="110" t="str">
        <f aca="false">IF(ISNUMBER(AU15),AY14,"-")</f>
        <v>-</v>
      </c>
      <c r="AZ15" s="111"/>
      <c r="BA15" s="111"/>
      <c r="BB15" s="111"/>
      <c r="BC15" s="113" t="str">
        <f aca="false">IF(OR(ISBLANK(BA15),ISBLANK(BB15)),"-",ROUNDDOWN(BA15/BB15,3))</f>
        <v>-</v>
      </c>
      <c r="BD15" s="109" t="str">
        <f aca="false">IF(ISNUMBER(BA15),IF(AY15&gt;0,ROUNDDOWN(BA15/(AV15*AY15)%,2),0),"-")</f>
        <v>-</v>
      </c>
      <c r="BE15" s="109" t="str">
        <f aca="false">IF(OR(ISBLANK(BA15),ISBLANK(BB15)),"-",(ROUNDDOWN(BC15/AX15%,2)))</f>
        <v>-</v>
      </c>
      <c r="BF15" s="119"/>
      <c r="BG15" s="117" t="str">
        <f aca="false">IF(ISNUMBER(BC15),ROUNDDOWN(AVERAGE(AU15,BC15),3),"-")</f>
        <v>-</v>
      </c>
      <c r="BH15" s="120" t="str">
        <f aca="false">IF(ISNUMBER(BG15),IF(BG15&gt;=VLOOKUP($G$1,srtklasse,4,0),"P","-"),"-")</f>
        <v>-</v>
      </c>
      <c r="BI15" s="117" t="str">
        <f aca="false">IF(ISNUMBER(BF15),ROUNDDOWN(MAX(K15,AE15,AS15,BG15),3),"-")</f>
        <v>-</v>
      </c>
      <c r="BJ15" s="108" t="str">
        <f aca="false">IF(ISBLANK($G$1),"?",IF(ISNUMBER(BI15),CHOOSE(VLOOKUP($G$1,srtklasse,3,0),VLOOKUP(BI15,moylkl,VLOOKUP($G$1,srtklasse,2,0),1),VLOOKUP(BI15,moybkl,5,1),VLOOKUP(BI15,moy3kl,5,1)),"-"))</f>
        <v>-</v>
      </c>
      <c r="BK15" s="109" t="str">
        <f aca="false">IF(ISNUMBER(BI15),IF(VLOOKUP($G$1,srtklasse,2,0)=6,7,CHOOSE(VLOOKUP($G$1,srtklasse,3,0),VLOOKUP(BI15,moylkl,1,1),VLOOKUP(BI15,moybkl,1,1),VLOOKUP(BI15,moy3kl,1,1))),"-")</f>
        <v>-</v>
      </c>
      <c r="BL15" s="109" t="str">
        <f aca="false">IF(ISNUMBER(BI15),IF(VLOOKUP($G$1,srtklasse,2,0)=6,11,CHOOSE(VLOOKUP($G$1,srtklasse,3,0),VLOOKUP(BI15,moylkl,3,1),VLOOKUP(BI15,moybkl,3,1),VLOOKUP(BI15,moy3kl,3,1))),"-")</f>
        <v>-</v>
      </c>
      <c r="BM15" s="110" t="str">
        <f aca="false">IF(ISNUMBER(BI15),$BM$4,"-")</f>
        <v>-</v>
      </c>
      <c r="BN15" s="111"/>
      <c r="BO15" s="111"/>
      <c r="BP15" s="113" t="str">
        <f aca="false">IF(OR(ISBLANK(BN15),ISBLANK(BO15)),"-",ROUNDDOWN(BN15/BO15,3))</f>
        <v>-</v>
      </c>
      <c r="BQ15" s="109" t="str">
        <f aca="false">IF(ISNUMBER(BN15),IF(BM15&gt;0,ROUNDDOWN(BN15/(BJ15*BM15)%,2),0),"-")</f>
        <v>-</v>
      </c>
      <c r="BR15" s="109" t="str">
        <f aca="false">IF(OR(ISBLANK(BN15),ISBLANK(BO15)),"-",(ROUNDDOWN(BP15/BL15%,2)))</f>
        <v>-</v>
      </c>
      <c r="BS15" s="119"/>
      <c r="BT15" s="117" t="str">
        <f aca="false">IF(ISNUMBER(BP15),ROUNDDOWN(AVERAGE(BI15,BP15),3),"-")</f>
        <v>-</v>
      </c>
      <c r="BU15" s="120" t="str">
        <f aca="false">IF(ISNUMBER(BT15),IF(BT15&gt;=VLOOKUP($G$1,srtklasse,4,0),"P","-"),"-")</f>
        <v>-</v>
      </c>
      <c r="BV15" s="117" t="str">
        <f aca="false">IF(SUM(V15,AO15,BC15,BP15)&gt;0,AVERAGE(IF(V15&gt;0,V15,""),IF(AO15&gt;0,AO15,""),IF(BC15&gt;0,BC15,""),IF(BP15&gt;0,BP15,"")),"-")</f>
        <v>-</v>
      </c>
      <c r="BW15" s="120" t="str">
        <f aca="false">IF(ISNUMBER(BV15),IF(BV15&gt;=VLOOKUP($G$1,srtklasse,4,0),"P","-"),"-")</f>
        <v>-</v>
      </c>
      <c r="BX15" s="121"/>
    </row>
    <row r="16" customFormat="false" ht="15" hidden="false" customHeight="true" outlineLevel="0" collapsed="false">
      <c r="A16" s="101" t="n">
        <f aca="false">A15+1</f>
        <v>9</v>
      </c>
      <c r="B16" s="102"/>
      <c r="C16" s="124"/>
      <c r="D16" s="102"/>
      <c r="E16" s="103"/>
      <c r="F16" s="102"/>
      <c r="G16" s="103"/>
      <c r="H16" s="122"/>
      <c r="I16" s="122"/>
      <c r="J16" s="122"/>
      <c r="K16" s="106" t="str">
        <f aca="false">IF(MAX(H16,I16,J16)=0,"",IF(AND(OR(ISNUMBER(H16),ISNUMBER(I16)),ISNUMBER(J16)),"XX",IF(ISNUMBER(J16),J16,MAX(H16,I16))))</f>
        <v/>
      </c>
      <c r="L16" s="107" t="str">
        <f aca="false">IF(ISNUMBER(K16),IF(ISNUMBER(J16),"NEE","JA"),"")</f>
        <v/>
      </c>
      <c r="M16" s="108" t="str">
        <f aca="false">IF(ISBLANK($G$1),"?",IF(ISNUMBER(K16),CHOOSE(VLOOKUP($G$1,srtklasse,3,0),VLOOKUP(K16,moylkl,VLOOKUP($G$1,srtklasse,2,0),1),VLOOKUP(K16,moybkl,5,1),VLOOKUP(K16,moy3kl,5,1)),"-"))</f>
        <v>-</v>
      </c>
      <c r="N16" s="109" t="str">
        <f aca="false">IF(ISNUMBER(K16),IF(VLOOKUP($G$1,srtklasse,2,0)=6,7,CHOOSE(VLOOKUP($G$1,srtklasse,3,0),VLOOKUP(K16,moylkl,1,1),VLOOKUP(K16,moybkl,1,1),VLOOKUP(K16,moy3kl,1,1))),"-")</f>
        <v>-</v>
      </c>
      <c r="O16" s="109" t="str">
        <f aca="false">IF(ISNUMBER(K16),IF(VLOOKUP($G$1,srtklasse,2,0)=6,11,CHOOSE(VLOOKUP($G$1,srtklasse,3,0),VLOOKUP(K16,moylkl,3,1),VLOOKUP(K16,moybkl,3,1),VLOOKUP(K16,moy3kl,3,1))),"-")</f>
        <v>-</v>
      </c>
      <c r="P16" s="110" t="str">
        <f aca="false">IF(ISNUMBER(K16),P15,"-")</f>
        <v>-</v>
      </c>
      <c r="Q16" s="111"/>
      <c r="R16" s="111"/>
      <c r="S16" s="111"/>
      <c r="T16" s="112" t="str">
        <f aca="false">IF(MAX(Q16:S16)&gt;0,P16,U16)</f>
        <v>-</v>
      </c>
      <c r="U16" s="112" t="str">
        <f aca="false">IF(ISBLANK(Q16),"-",Q16)</f>
        <v>-</v>
      </c>
      <c r="V16" s="113" t="str">
        <f aca="false">IF(OR(ISBLANK(R16),ISBLANK(S16)),"-",ROUNDDOWN(R16/S16,3))</f>
        <v>-</v>
      </c>
      <c r="W16" s="109" t="str">
        <f aca="false">IF(OR(ISBLANK(R16),ISBLANK(S16)),"-",IF(AND(L16="NEE",V16/O16&gt;1),100,ROUNDDOWN(V16/O16%,2)))</f>
        <v>-</v>
      </c>
      <c r="X16" s="109" t="str">
        <f aca="false">IF(ISNUMBER(R16),IF(T16&gt;0,ROUNDDOWN(R16/(M16*T16)%,2),0),"-")</f>
        <v>-</v>
      </c>
      <c r="Y16" s="114" t="str">
        <f aca="false">Y15</f>
        <v>M</v>
      </c>
      <c r="Z16" s="112" t="str">
        <f aca="false">IF(ISNUMBER(U16),RANK(U16,$U$8:$U$67,0)+((COUNT($U$8:$U$67)+1-RANK(U16,$U$8:$U$67,0)-RANK(U16,$U$8:$U$67,1))/2),"-")</f>
        <v>-</v>
      </c>
      <c r="AA16" s="112" t="str">
        <f aca="false">IF(Y16="M",IF(ISNUMBER(W16),RANK(W16,$W$8:$W$67,0)+((COUNT($W$8:$W$67)+1-RANK(W16,$W$8:$W$67,0)-RANK(W16,$W$8:$W$67,1))/2),"-"),IF(ISNUMBER(X16),RANK(X16,$X$8:$X$67,0)+((COUNT($X$8:$X$67)+1-RANK(X16,$X$8:$X$67,0)-RANK(X16,$X$8:$X$67,1))/2),"-"))</f>
        <v>-</v>
      </c>
      <c r="AB16" s="112" t="str">
        <f aca="false">IF(AND(ISNUMBER(Z16),ISNUMBER(AA16)),Z16+AA16,"-")</f>
        <v>-</v>
      </c>
      <c r="AC16" s="115" t="str">
        <f aca="false">IF(ISNUMBER(AB16),RANK(AB16,$AB$8:$AB$67,1)+((COUNT($AB$8:$AB$67)+1-RANK(AB16,$AB$8:$AB$67,0)-RANK(AB16,$AB$8:$AB$67,1))/2),"-")</f>
        <v>-</v>
      </c>
      <c r="AD16" s="116"/>
      <c r="AE16" s="117" t="str">
        <f aca="false">IF(ISNUMBER(V16),IF(L16="JA",ROUNDDOWN(AVERAGE(K16,V16),3),V16),"-")</f>
        <v>-</v>
      </c>
      <c r="AF16" s="118" t="str">
        <f aca="false">IF(ISNUMBER(AE16),IF(AE16&gt;=VLOOKUP($G$1,srtklasse,4,0),"P","-"),"-")</f>
        <v>-</v>
      </c>
      <c r="AG16" s="117" t="str">
        <f aca="false">IF(ISNUMBER(K16),ROUNDDOWN(MAX(K16,AE16),3),"-")</f>
        <v>-</v>
      </c>
      <c r="AH16" s="108" t="str">
        <f aca="false">IF(ISBLANK($G$1),"?",IF(ISNUMBER(AG16),CHOOSE(VLOOKUP($G$1,srtklasse,3,0),VLOOKUP(AG16,moylkl,VLOOKUP($G$1,srtklasse,2,0),1),VLOOKUP(AG16,moybkl,5,1),VLOOKUP(AG16,moy3kl,5,1)),"-"))</f>
        <v>-</v>
      </c>
      <c r="AI16" s="109" t="str">
        <f aca="false">IF(ISNUMBER(AG16),IF(VLOOKUP($G$1,srtklasse,2,0)=6,7,CHOOSE(VLOOKUP($G$1,srtklasse,3,0),VLOOKUP(AG16,moylkl,1,1),VLOOKUP(AG16,moybkl,1,1),VLOOKUP(AG16,moy3kl,1,1))),"-")</f>
        <v>-</v>
      </c>
      <c r="AJ16" s="109" t="str">
        <f aca="false">IF(ISNUMBER(AG16),IF(VLOOKUP($G$1,srtklasse,2,0)=6,11,CHOOSE(VLOOKUP($G$1,srtklasse,3,0),VLOOKUP(AG16,moylkl,3,1),VLOOKUP(AG16,moybkl,3,1),VLOOKUP(AG16,moy3kl,3,1))),"-")</f>
        <v>-</v>
      </c>
      <c r="AK16" s="110" t="str">
        <f aca="false">IF(ISNUMBER(AG16),AK15,"-")</f>
        <v>-</v>
      </c>
      <c r="AL16" s="111"/>
      <c r="AM16" s="111"/>
      <c r="AN16" s="111"/>
      <c r="AO16" s="113" t="str">
        <f aca="false">IF(OR(ISBLANK(AM16),ISBLANK(AN16)),"-",ROUNDDOWN(AM16/AN16,3))</f>
        <v>-</v>
      </c>
      <c r="AP16" s="109" t="str">
        <f aca="false">IF(ISNUMBER(AM16),IF(AK16&gt;0,ROUNDDOWN(AM16/(AH16*AK16)%,2),0),"-")</f>
        <v>-</v>
      </c>
      <c r="AQ16" s="109" t="str">
        <f aca="false">IF(OR(ISBLANK(AM16),ISBLANK(AN16)),"-",IF(AND(L16="nee",ISNUMBER(AE16)),IF(AO16/AJ16&gt;1,100,ROUNDDOWN(AO16/AJ16%,2)),ROUNDDOWN(AO16/AJ16%,2)))</f>
        <v>-</v>
      </c>
      <c r="AR16" s="119"/>
      <c r="AS16" s="117" t="str">
        <f aca="false">IF(ISNUMBER(AO16),IF(AND(NOT(ISNUMBER(AE16)),L16="nee"),AO16,ROUNDDOWN(AVERAGE(AG16,AO16),3)),"-")</f>
        <v>-</v>
      </c>
      <c r="AT16" s="120" t="str">
        <f aca="false">IF(ISNUMBER(AS16),IF(AS16&gt;=VLOOKUP($G$1,srtklasse,4,0),"P","-"),"-")</f>
        <v>-</v>
      </c>
      <c r="AU16" s="117" t="str">
        <f aca="false">IF(ISNUMBER(K16),ROUNDDOWN(MAX(K16,AE16,AS16),3),"-")</f>
        <v>-</v>
      </c>
      <c r="AV16" s="108" t="str">
        <f aca="false">IF(ISBLANK($G$1),"?",IF(ISNUMBER(AU16),CHOOSE(VLOOKUP($G$1,srtklasse,3,0),VLOOKUP(AU16,moylkl,VLOOKUP($G$1,srtklasse,2,0),1),VLOOKUP(AU16,moybkl,5,1),VLOOKUP(AU16,moy3kl,5,1)),"-"))</f>
        <v>-</v>
      </c>
      <c r="AW16" s="109" t="str">
        <f aca="false">IF(ISNUMBER(AU16),IF(VLOOKUP($G$1,srtklasse,2,0)=6,7,CHOOSE(VLOOKUP($G$1,srtklasse,3,0),VLOOKUP(AU16,moylkl,1,1),VLOOKUP(AU16,moybkl,1,1),VLOOKUP(AU16,moy3kl,1,1))),"-")</f>
        <v>-</v>
      </c>
      <c r="AX16" s="109" t="str">
        <f aca="false">IF(ISNUMBER(AU16),IF(VLOOKUP($G$1,srtklasse,2,0)=6,11,CHOOSE(VLOOKUP($G$1,srtklasse,3,0),VLOOKUP(AU16,moylkl,3,1),VLOOKUP(AU16,moybkl,3,1),VLOOKUP(AU16,moy3kl,3,1))),"-")</f>
        <v>-</v>
      </c>
      <c r="AY16" s="110" t="str">
        <f aca="false">IF(ISNUMBER(AU16),AY15,"-")</f>
        <v>-</v>
      </c>
      <c r="AZ16" s="111"/>
      <c r="BA16" s="111"/>
      <c r="BB16" s="111"/>
      <c r="BC16" s="113" t="str">
        <f aca="false">IF(OR(ISBLANK(BA16),ISBLANK(BB16)),"-",ROUNDDOWN(BA16/BB16,3))</f>
        <v>-</v>
      </c>
      <c r="BD16" s="109" t="str">
        <f aca="false">IF(ISNUMBER(BA16),IF(AY16&gt;0,ROUNDDOWN(BA16/(AV16*AY16)%,2),0),"-")</f>
        <v>-</v>
      </c>
      <c r="BE16" s="109" t="str">
        <f aca="false">IF(OR(ISBLANK(BA16),ISBLANK(BB16)),"-",(ROUNDDOWN(BC16/AX16%,2)))</f>
        <v>-</v>
      </c>
      <c r="BF16" s="119"/>
      <c r="BG16" s="117" t="str">
        <f aca="false">IF(ISNUMBER(BC16),ROUNDDOWN(AVERAGE(AU16,BC16),3),"-")</f>
        <v>-</v>
      </c>
      <c r="BH16" s="120" t="str">
        <f aca="false">IF(ISNUMBER(BG16),IF(BG16&gt;=VLOOKUP($G$1,srtklasse,4,0),"P","-"),"-")</f>
        <v>-</v>
      </c>
      <c r="BI16" s="117" t="str">
        <f aca="false">IF(ISNUMBER(BF16),ROUNDDOWN(MAX(K16,AE16,AS16,BG16),3),"-")</f>
        <v>-</v>
      </c>
      <c r="BJ16" s="108" t="str">
        <f aca="false">IF(ISBLANK($G$1),"?",IF(ISNUMBER(BI16),CHOOSE(VLOOKUP($G$1,srtklasse,3,0),VLOOKUP(BI16,moylkl,VLOOKUP($G$1,srtklasse,2,0),1),VLOOKUP(BI16,moybkl,5,1),VLOOKUP(BI16,moy3kl,5,1)),"-"))</f>
        <v>-</v>
      </c>
      <c r="BK16" s="109" t="str">
        <f aca="false">IF(ISNUMBER(BI16),IF(VLOOKUP($G$1,srtklasse,2,0)=6,7,CHOOSE(VLOOKUP($G$1,srtklasse,3,0),VLOOKUP(BI16,moylkl,1,1),VLOOKUP(BI16,moybkl,1,1),VLOOKUP(BI16,moy3kl,1,1))),"-")</f>
        <v>-</v>
      </c>
      <c r="BL16" s="109" t="str">
        <f aca="false">IF(ISNUMBER(BI16),IF(VLOOKUP($G$1,srtklasse,2,0)=6,11,CHOOSE(VLOOKUP($G$1,srtklasse,3,0),VLOOKUP(BI16,moylkl,3,1),VLOOKUP(BI16,moybkl,3,1),VLOOKUP(BI16,moy3kl,3,1))),"-")</f>
        <v>-</v>
      </c>
      <c r="BM16" s="110" t="str">
        <f aca="false">IF(ISNUMBER(BI16),$BM$4,"-")</f>
        <v>-</v>
      </c>
      <c r="BN16" s="111"/>
      <c r="BO16" s="111"/>
      <c r="BP16" s="113" t="str">
        <f aca="false">IF(OR(ISBLANK(BN16),ISBLANK(BO16)),"-",ROUNDDOWN(BN16/BO16,3))</f>
        <v>-</v>
      </c>
      <c r="BQ16" s="109" t="str">
        <f aca="false">IF(ISNUMBER(BN16),IF(BM16&gt;0,ROUNDDOWN(BN16/(BJ16*BM16)%,2),0),"-")</f>
        <v>-</v>
      </c>
      <c r="BR16" s="109" t="str">
        <f aca="false">IF(OR(ISBLANK(BN16),ISBLANK(BO16)),"-",(ROUNDDOWN(BP16/BL16%,2)))</f>
        <v>-</v>
      </c>
      <c r="BS16" s="119"/>
      <c r="BT16" s="117" t="str">
        <f aca="false">IF(ISNUMBER(BP16),ROUNDDOWN(AVERAGE(BI16,BP16),3),"-")</f>
        <v>-</v>
      </c>
      <c r="BU16" s="120" t="str">
        <f aca="false">IF(ISNUMBER(BT16),IF(BT16&gt;=VLOOKUP($G$1,srtklasse,4,0),"P","-"),"-")</f>
        <v>-</v>
      </c>
      <c r="BV16" s="117" t="str">
        <f aca="false">IF(SUM(V16,AO16,BC16,BP16)&gt;0,AVERAGE(IF(V16&gt;0,V16,""),IF(AO16&gt;0,AO16,""),IF(BC16&gt;0,BC16,""),IF(BP16&gt;0,BP16,"")),"-")</f>
        <v>-</v>
      </c>
      <c r="BW16" s="120" t="str">
        <f aca="false">IF(ISNUMBER(BV16),IF(BV16&gt;=VLOOKUP($G$1,srtklasse,4,0),"P","-"),"-")</f>
        <v>-</v>
      </c>
      <c r="BX16" s="121"/>
    </row>
    <row r="17" customFormat="false" ht="15" hidden="false" customHeight="true" outlineLevel="0" collapsed="false">
      <c r="A17" s="101" t="n">
        <f aca="false">A16+1</f>
        <v>10</v>
      </c>
      <c r="B17" s="102"/>
      <c r="C17" s="124"/>
      <c r="D17" s="102"/>
      <c r="E17" s="103"/>
      <c r="F17" s="102"/>
      <c r="G17" s="103"/>
      <c r="H17" s="122"/>
      <c r="I17" s="122"/>
      <c r="J17" s="122"/>
      <c r="K17" s="106" t="str">
        <f aca="false">IF(MAX(H17,I17,J17)=0,"",IF(AND(OR(ISNUMBER(H17),ISNUMBER(I17)),ISNUMBER(J17)),"XX",IF(ISNUMBER(J17),J17,MAX(H17,I17))))</f>
        <v/>
      </c>
      <c r="L17" s="107" t="str">
        <f aca="false">IF(ISNUMBER(K17),IF(ISNUMBER(J17),"NEE","JA"),"")</f>
        <v/>
      </c>
      <c r="M17" s="108" t="str">
        <f aca="false">IF(ISBLANK($G$1),"?",IF(ISNUMBER(K17),CHOOSE(VLOOKUP($G$1,srtklasse,3,0),VLOOKUP(K17,moylkl,VLOOKUP($G$1,srtklasse,2,0),1),VLOOKUP(K17,moybkl,5,1),VLOOKUP(K17,moy3kl,5,1)),"-"))</f>
        <v>-</v>
      </c>
      <c r="N17" s="109" t="str">
        <f aca="false">IF(ISNUMBER(K17),IF(VLOOKUP($G$1,srtklasse,2,0)=6,7,CHOOSE(VLOOKUP($G$1,srtklasse,3,0),VLOOKUP(K17,moylkl,1,1),VLOOKUP(K17,moybkl,1,1),VLOOKUP(K17,moy3kl,1,1))),"-")</f>
        <v>-</v>
      </c>
      <c r="O17" s="109" t="str">
        <f aca="false">IF(ISNUMBER(K17),IF(VLOOKUP($G$1,srtklasse,2,0)=6,11,CHOOSE(VLOOKUP($G$1,srtklasse,3,0),VLOOKUP(K17,moylkl,3,1),VLOOKUP(K17,moybkl,3,1),VLOOKUP(K17,moy3kl,3,1))),"-")</f>
        <v>-</v>
      </c>
      <c r="P17" s="110" t="str">
        <f aca="false">IF(ISNUMBER(K17),P16,"-")</f>
        <v>-</v>
      </c>
      <c r="Q17" s="111"/>
      <c r="R17" s="111"/>
      <c r="S17" s="111"/>
      <c r="T17" s="112" t="str">
        <f aca="false">IF(MAX(Q17:S17)&gt;0,P17,U17)</f>
        <v>-</v>
      </c>
      <c r="U17" s="112" t="str">
        <f aca="false">IF(ISBLANK(Q17),"-",Q17)</f>
        <v>-</v>
      </c>
      <c r="V17" s="113" t="str">
        <f aca="false">IF(OR(ISBLANK(R17),ISBLANK(S17)),"-",ROUNDDOWN(R17/S17,3))</f>
        <v>-</v>
      </c>
      <c r="W17" s="109" t="str">
        <f aca="false">IF(OR(ISBLANK(R17),ISBLANK(S17)),"-",IF(AND(L17="NEE",V17/O17&gt;1),100,ROUNDDOWN(V17/O17%,2)))</f>
        <v>-</v>
      </c>
      <c r="X17" s="109" t="str">
        <f aca="false">IF(ISNUMBER(R17),IF(T17&gt;0,ROUNDDOWN(R17/(M17*T17)%,2),0),"-")</f>
        <v>-</v>
      </c>
      <c r="Y17" s="114" t="str">
        <f aca="false">Y16</f>
        <v>M</v>
      </c>
      <c r="Z17" s="112" t="str">
        <f aca="false">IF(ISNUMBER(U17),RANK(U17,$U$8:$U$67,0)+((COUNT($U$8:$U$67)+1-RANK(U17,$U$8:$U$67,0)-RANK(U17,$U$8:$U$67,1))/2),"-")</f>
        <v>-</v>
      </c>
      <c r="AA17" s="112" t="str">
        <f aca="false">IF(Y17="M",IF(ISNUMBER(W17),RANK(W17,$W$8:$W$67,0)+((COUNT($W$8:$W$67)+1-RANK(W17,$W$8:$W$67,0)-RANK(W17,$W$8:$W$67,1))/2),"-"),IF(ISNUMBER(X17),RANK(X17,$X$8:$X$67,0)+((COUNT($X$8:$X$67)+1-RANK(X17,$X$8:$X$67,0)-RANK(X17,$X$8:$X$67,1))/2),"-"))</f>
        <v>-</v>
      </c>
      <c r="AB17" s="112" t="str">
        <f aca="false">IF(AND(ISNUMBER(Z17),ISNUMBER(AA17)),Z17+AA17,"-")</f>
        <v>-</v>
      </c>
      <c r="AC17" s="115" t="str">
        <f aca="false">IF(ISNUMBER(AB17),RANK(AB17,$AB$8:$AB$67,1)+((COUNT($AB$8:$AB$67)+1-RANK(AB17,$AB$8:$AB$67,0)-RANK(AB17,$AB$8:$AB$67,1))/2),"-")</f>
        <v>-</v>
      </c>
      <c r="AD17" s="116"/>
      <c r="AE17" s="117" t="str">
        <f aca="false">IF(ISNUMBER(V17),IF(L17="JA",ROUNDDOWN(AVERAGE(K17,V17),3),V17),"-")</f>
        <v>-</v>
      </c>
      <c r="AF17" s="118" t="str">
        <f aca="false">IF(ISNUMBER(AE17),IF(AE17&gt;=VLOOKUP($G$1,srtklasse,4,0),"P","-"),"-")</f>
        <v>-</v>
      </c>
      <c r="AG17" s="117" t="str">
        <f aca="false">IF(ISNUMBER(K17),ROUNDDOWN(MAX(K17,AE17),3),"-")</f>
        <v>-</v>
      </c>
      <c r="AH17" s="108" t="str">
        <f aca="false">IF(ISBLANK($G$1),"?",IF(ISNUMBER(AG17),CHOOSE(VLOOKUP($G$1,srtklasse,3,0),VLOOKUP(AG17,moylkl,VLOOKUP($G$1,srtklasse,2,0),1),VLOOKUP(AG17,moybkl,5,1),VLOOKUP(AG17,moy3kl,5,1)),"-"))</f>
        <v>-</v>
      </c>
      <c r="AI17" s="109" t="str">
        <f aca="false">IF(ISNUMBER(AG17),IF(VLOOKUP($G$1,srtklasse,2,0)=6,7,CHOOSE(VLOOKUP($G$1,srtklasse,3,0),VLOOKUP(AG17,moylkl,1,1),VLOOKUP(AG17,moybkl,1,1),VLOOKUP(AG17,moy3kl,1,1))),"-")</f>
        <v>-</v>
      </c>
      <c r="AJ17" s="109" t="str">
        <f aca="false">IF(ISNUMBER(AG17),IF(VLOOKUP($G$1,srtklasse,2,0)=6,11,CHOOSE(VLOOKUP($G$1,srtklasse,3,0),VLOOKUP(AG17,moylkl,3,1),VLOOKUP(AG17,moybkl,3,1),VLOOKUP(AG17,moy3kl,3,1))),"-")</f>
        <v>-</v>
      </c>
      <c r="AK17" s="110" t="str">
        <f aca="false">IF(ISNUMBER(AG17),AK16,"-")</f>
        <v>-</v>
      </c>
      <c r="AL17" s="111"/>
      <c r="AM17" s="111"/>
      <c r="AN17" s="111"/>
      <c r="AO17" s="113" t="str">
        <f aca="false">IF(OR(ISBLANK(AM17),ISBLANK(AN17)),"-",ROUNDDOWN(AM17/AN17,3))</f>
        <v>-</v>
      </c>
      <c r="AP17" s="109" t="str">
        <f aca="false">IF(ISNUMBER(AM17),IF(AK17&gt;0,ROUNDDOWN(AM17/(AH17*AK17)%,2),0),"-")</f>
        <v>-</v>
      </c>
      <c r="AQ17" s="109" t="str">
        <f aca="false">IF(OR(ISBLANK(AM17),ISBLANK(AN17)),"-",IF(AND(L17="nee",ISNUMBER(AE17)),IF(AO17/AJ17&gt;1,100,ROUNDDOWN(AO17/AJ17%,2)),ROUNDDOWN(AO17/AJ17%,2)))</f>
        <v>-</v>
      </c>
      <c r="AR17" s="119"/>
      <c r="AS17" s="117" t="str">
        <f aca="false">IF(ISNUMBER(AO17),IF(AND(NOT(ISNUMBER(AE17)),L17="nee"),AO17,ROUNDDOWN(AVERAGE(AG17,AO17),3)),"-")</f>
        <v>-</v>
      </c>
      <c r="AT17" s="120" t="str">
        <f aca="false">IF(ISNUMBER(AS17),IF(AS17&gt;=VLOOKUP($G$1,srtklasse,4,0),"P","-"),"-")</f>
        <v>-</v>
      </c>
      <c r="AU17" s="117" t="str">
        <f aca="false">IF(ISNUMBER(K17),ROUNDDOWN(MAX(K17,AE17,AS17),3),"-")</f>
        <v>-</v>
      </c>
      <c r="AV17" s="108" t="str">
        <f aca="false">IF(ISBLANK($G$1),"?",IF(ISNUMBER(AU17),CHOOSE(VLOOKUP($G$1,srtklasse,3,0),VLOOKUP(AU17,moylkl,VLOOKUP($G$1,srtklasse,2,0),1),VLOOKUP(AU17,moybkl,5,1),VLOOKUP(AU17,moy3kl,5,1)),"-"))</f>
        <v>-</v>
      </c>
      <c r="AW17" s="109" t="str">
        <f aca="false">IF(ISNUMBER(AU17),IF(VLOOKUP($G$1,srtklasse,2,0)=6,7,CHOOSE(VLOOKUP($G$1,srtklasse,3,0),VLOOKUP(AU17,moylkl,1,1),VLOOKUP(AU17,moybkl,1,1),VLOOKUP(AU17,moy3kl,1,1))),"-")</f>
        <v>-</v>
      </c>
      <c r="AX17" s="109" t="str">
        <f aca="false">IF(ISNUMBER(AU17),IF(VLOOKUP($G$1,srtklasse,2,0)=6,11,CHOOSE(VLOOKUP($G$1,srtklasse,3,0),VLOOKUP(AU17,moylkl,3,1),VLOOKUP(AU17,moybkl,3,1),VLOOKUP(AU17,moy3kl,3,1))),"-")</f>
        <v>-</v>
      </c>
      <c r="AY17" s="110" t="str">
        <f aca="false">IF(ISNUMBER(AU17),AY16,"-")</f>
        <v>-</v>
      </c>
      <c r="AZ17" s="111"/>
      <c r="BA17" s="111"/>
      <c r="BB17" s="111"/>
      <c r="BC17" s="113" t="str">
        <f aca="false">IF(OR(ISBLANK(BA17),ISBLANK(BB17)),"-",ROUNDDOWN(BA17/BB17,3))</f>
        <v>-</v>
      </c>
      <c r="BD17" s="109" t="str">
        <f aca="false">IF(ISNUMBER(BA17),IF(AY17&gt;0,ROUNDDOWN(BA17/(AV17*AY17)%,2),0),"-")</f>
        <v>-</v>
      </c>
      <c r="BE17" s="109" t="str">
        <f aca="false">IF(OR(ISBLANK(BA17),ISBLANK(BB17)),"-",(ROUNDDOWN(BC17/AX17%,2)))</f>
        <v>-</v>
      </c>
      <c r="BF17" s="119"/>
      <c r="BG17" s="117" t="str">
        <f aca="false">IF(ISNUMBER(BC17),ROUNDDOWN(AVERAGE(AU17,BC17),3),"-")</f>
        <v>-</v>
      </c>
      <c r="BH17" s="120" t="str">
        <f aca="false">IF(ISNUMBER(BG17),IF(BG17&gt;=VLOOKUP($G$1,srtklasse,4,0),"P","-"),"-")</f>
        <v>-</v>
      </c>
      <c r="BI17" s="117" t="str">
        <f aca="false">IF(ISNUMBER(BF17),ROUNDDOWN(MAX(K17,AE17,AS17,BG17),3),"-")</f>
        <v>-</v>
      </c>
      <c r="BJ17" s="108" t="str">
        <f aca="false">IF(ISBLANK($G$1),"?",IF(ISNUMBER(BI17),CHOOSE(VLOOKUP($G$1,srtklasse,3,0),VLOOKUP(BI17,moylkl,VLOOKUP($G$1,srtklasse,2,0),1),VLOOKUP(BI17,moybkl,5,1),VLOOKUP(BI17,moy3kl,5,1)),"-"))</f>
        <v>-</v>
      </c>
      <c r="BK17" s="109" t="str">
        <f aca="false">IF(ISNUMBER(BI17),IF(VLOOKUP($G$1,srtklasse,2,0)=6,7,CHOOSE(VLOOKUP($G$1,srtklasse,3,0),VLOOKUP(BI17,moylkl,1,1),VLOOKUP(BI17,moybkl,1,1),VLOOKUP(BI17,moy3kl,1,1))),"-")</f>
        <v>-</v>
      </c>
      <c r="BL17" s="109" t="str">
        <f aca="false">IF(ISNUMBER(BI17),IF(VLOOKUP($G$1,srtklasse,2,0)=6,11,CHOOSE(VLOOKUP($G$1,srtklasse,3,0),VLOOKUP(BI17,moylkl,3,1),VLOOKUP(BI17,moybkl,3,1),VLOOKUP(BI17,moy3kl,3,1))),"-")</f>
        <v>-</v>
      </c>
      <c r="BM17" s="110" t="str">
        <f aca="false">IF(ISNUMBER(BI17),$BM$4,"-")</f>
        <v>-</v>
      </c>
      <c r="BN17" s="111"/>
      <c r="BO17" s="111"/>
      <c r="BP17" s="113" t="str">
        <f aca="false">IF(OR(ISBLANK(BN17),ISBLANK(BO17)),"-",ROUNDDOWN(BN17/BO17,3))</f>
        <v>-</v>
      </c>
      <c r="BQ17" s="109" t="str">
        <f aca="false">IF(ISNUMBER(BN17),IF(BM17&gt;0,ROUNDDOWN(BN17/(BJ17*BM17)%,2),0),"-")</f>
        <v>-</v>
      </c>
      <c r="BR17" s="109" t="str">
        <f aca="false">IF(OR(ISBLANK(BN17),ISBLANK(BO17)),"-",(ROUNDDOWN(BP17/BL17%,2)))</f>
        <v>-</v>
      </c>
      <c r="BS17" s="119"/>
      <c r="BT17" s="117" t="str">
        <f aca="false">IF(ISNUMBER(BP17),ROUNDDOWN(AVERAGE(BI17,BP17),3),"-")</f>
        <v>-</v>
      </c>
      <c r="BU17" s="120" t="str">
        <f aca="false">IF(ISNUMBER(BT17),IF(BT17&gt;=VLOOKUP($G$1,srtklasse,4,0),"P","-"),"-")</f>
        <v>-</v>
      </c>
      <c r="BV17" s="117" t="str">
        <f aca="false">IF(SUM(V17,AO17,BC17,BP17)&gt;0,AVERAGE(IF(V17&gt;0,V17,""),IF(AO17&gt;0,AO17,""),IF(BC17&gt;0,BC17,""),IF(BP17&gt;0,BP17,"")),"-")</f>
        <v>-</v>
      </c>
      <c r="BW17" s="120" t="str">
        <f aca="false">IF(ISNUMBER(BV17),IF(BV17&gt;=VLOOKUP($G$1,srtklasse,4,0),"P","-"),"-")</f>
        <v>-</v>
      </c>
      <c r="BX17" s="121"/>
    </row>
    <row r="18" customFormat="false" ht="15" hidden="false" customHeight="true" outlineLevel="0" collapsed="false">
      <c r="A18" s="101" t="n">
        <f aca="false">A17+1</f>
        <v>11</v>
      </c>
      <c r="B18" s="102"/>
      <c r="C18" s="124"/>
      <c r="D18" s="102"/>
      <c r="E18" s="103"/>
      <c r="F18" s="102"/>
      <c r="G18" s="103"/>
      <c r="H18" s="122"/>
      <c r="I18" s="122"/>
      <c r="J18" s="122"/>
      <c r="K18" s="106" t="str">
        <f aca="false">IF(MAX(H18,I18,J18)=0,"",IF(AND(OR(ISNUMBER(H18),ISNUMBER(I18)),ISNUMBER(J18)),"XX",IF(ISNUMBER(J18),J18,MAX(H18,I18))))</f>
        <v/>
      </c>
      <c r="L18" s="107" t="str">
        <f aca="false">IF(ISNUMBER(K18),IF(ISNUMBER(J18),"NEE","JA"),"")</f>
        <v/>
      </c>
      <c r="M18" s="108" t="str">
        <f aca="false">IF(ISBLANK($G$1),"?",IF(ISNUMBER(K18),CHOOSE(VLOOKUP($G$1,srtklasse,3,0),VLOOKUP(K18,moylkl,VLOOKUP($G$1,srtklasse,2,0),1),VLOOKUP(K18,moybkl,5,1),VLOOKUP(K18,moy3kl,5,1)),"-"))</f>
        <v>-</v>
      </c>
      <c r="N18" s="109" t="str">
        <f aca="false">IF(ISNUMBER(K18),IF(VLOOKUP($G$1,srtklasse,2,0)=6,7,CHOOSE(VLOOKUP($G$1,srtklasse,3,0),VLOOKUP(K18,moylkl,1,1),VLOOKUP(K18,moybkl,1,1),VLOOKUP(K18,moy3kl,1,1))),"-")</f>
        <v>-</v>
      </c>
      <c r="O18" s="109" t="str">
        <f aca="false">IF(ISNUMBER(K18),IF(VLOOKUP($G$1,srtklasse,2,0)=6,11,CHOOSE(VLOOKUP($G$1,srtklasse,3,0),VLOOKUP(K18,moylkl,3,1),VLOOKUP(K18,moybkl,3,1),VLOOKUP(K18,moy3kl,3,1))),"-")</f>
        <v>-</v>
      </c>
      <c r="P18" s="110" t="str">
        <f aca="false">IF(ISNUMBER(K18),P17,"-")</f>
        <v>-</v>
      </c>
      <c r="Q18" s="111"/>
      <c r="R18" s="111"/>
      <c r="S18" s="111"/>
      <c r="T18" s="112" t="str">
        <f aca="false">IF(MAX(Q18:S18)&gt;0,P18,U18)</f>
        <v>-</v>
      </c>
      <c r="U18" s="112" t="str">
        <f aca="false">IF(ISBLANK(Q18),"-",Q18)</f>
        <v>-</v>
      </c>
      <c r="V18" s="113" t="str">
        <f aca="false">IF(OR(ISBLANK(R18),ISBLANK(S18)),"-",ROUNDDOWN(R18/S18,3))</f>
        <v>-</v>
      </c>
      <c r="W18" s="109" t="str">
        <f aca="false">IF(OR(ISBLANK(R18),ISBLANK(S18)),"-",IF(AND(L18="NEE",V18/O18&gt;1),100,ROUNDDOWN(V18/O18%,2)))</f>
        <v>-</v>
      </c>
      <c r="X18" s="109" t="str">
        <f aca="false">IF(ISNUMBER(R18),IF(T18&gt;0,ROUNDDOWN(R18/(M18*T18)%,2),0),"-")</f>
        <v>-</v>
      </c>
      <c r="Y18" s="114" t="str">
        <f aca="false">Y17</f>
        <v>M</v>
      </c>
      <c r="Z18" s="112" t="str">
        <f aca="false">IF(ISNUMBER(U18),RANK(U18,$U$8:$U$67,0)+((COUNT($U$8:$U$67)+1-RANK(U18,$U$8:$U$67,0)-RANK(U18,$U$8:$U$67,1))/2),"-")</f>
        <v>-</v>
      </c>
      <c r="AA18" s="112" t="str">
        <f aca="false">IF(Y18="M",IF(ISNUMBER(W18),RANK(W18,$W$8:$W$67,0)+((COUNT($W$8:$W$67)+1-RANK(W18,$W$8:$W$67,0)-RANK(W18,$W$8:$W$67,1))/2),"-"),IF(ISNUMBER(X18),RANK(X18,$X$8:$X$67,0)+((COUNT($X$8:$X$67)+1-RANK(X18,$X$8:$X$67,0)-RANK(X18,$X$8:$X$67,1))/2),"-"))</f>
        <v>-</v>
      </c>
      <c r="AB18" s="112" t="str">
        <f aca="false">IF(AND(ISNUMBER(Z18),ISNUMBER(AA18)),Z18+AA18,"-")</f>
        <v>-</v>
      </c>
      <c r="AC18" s="115" t="str">
        <f aca="false">IF(ISNUMBER(AB18),RANK(AB18,$AB$8:$AB$67,1)+((COUNT($AB$8:$AB$67)+1-RANK(AB18,$AB$8:$AB$67,0)-RANK(AB18,$AB$8:$AB$67,1))/2),"-")</f>
        <v>-</v>
      </c>
      <c r="AD18" s="116"/>
      <c r="AE18" s="117" t="str">
        <f aca="false">IF(ISNUMBER(V18),IF(L18="JA",ROUNDDOWN(AVERAGE(K18,V18),3),V18),"-")</f>
        <v>-</v>
      </c>
      <c r="AF18" s="118" t="str">
        <f aca="false">IF(ISNUMBER(AE18),IF(AE18&gt;=VLOOKUP($G$1,srtklasse,4,0),"P","-"),"-")</f>
        <v>-</v>
      </c>
      <c r="AG18" s="117" t="str">
        <f aca="false">IF(ISNUMBER(K18),ROUNDDOWN(MAX(K18,AE18),3),"-")</f>
        <v>-</v>
      </c>
      <c r="AH18" s="108" t="str">
        <f aca="false">IF(ISBLANK($G$1),"?",IF(ISNUMBER(AG18),CHOOSE(VLOOKUP($G$1,srtklasse,3,0),VLOOKUP(AG18,moylkl,VLOOKUP($G$1,srtklasse,2,0),1),VLOOKUP(AG18,moybkl,5,1),VLOOKUP(AG18,moy3kl,5,1)),"-"))</f>
        <v>-</v>
      </c>
      <c r="AI18" s="109" t="str">
        <f aca="false">IF(ISNUMBER(AG18),IF(VLOOKUP($G$1,srtklasse,2,0)=6,7,CHOOSE(VLOOKUP($G$1,srtklasse,3,0),VLOOKUP(AG18,moylkl,1,1),VLOOKUP(AG18,moybkl,1,1),VLOOKUP(AG18,moy3kl,1,1))),"-")</f>
        <v>-</v>
      </c>
      <c r="AJ18" s="109" t="str">
        <f aca="false">IF(ISNUMBER(AG18),IF(VLOOKUP($G$1,srtklasse,2,0)=6,11,CHOOSE(VLOOKUP($G$1,srtklasse,3,0),VLOOKUP(AG18,moylkl,3,1),VLOOKUP(AG18,moybkl,3,1),VLOOKUP(AG18,moy3kl,3,1))),"-")</f>
        <v>-</v>
      </c>
      <c r="AK18" s="110" t="str">
        <f aca="false">IF(ISNUMBER(AG18),AK17,"-")</f>
        <v>-</v>
      </c>
      <c r="AL18" s="111"/>
      <c r="AM18" s="111"/>
      <c r="AN18" s="111"/>
      <c r="AO18" s="113" t="str">
        <f aca="false">IF(OR(ISBLANK(AM18),ISBLANK(AN18)),"-",ROUNDDOWN(AM18/AN18,3))</f>
        <v>-</v>
      </c>
      <c r="AP18" s="109" t="str">
        <f aca="false">IF(ISNUMBER(AM18),IF(AK18&gt;0,ROUNDDOWN(AM18/(AH18*AK18)%,2),0),"-")</f>
        <v>-</v>
      </c>
      <c r="AQ18" s="109" t="str">
        <f aca="false">IF(OR(ISBLANK(AM18),ISBLANK(AN18)),"-",IF(AND(L18="nee",ISNUMBER(AE18)),IF(AO18/AJ18&gt;1,100,ROUNDDOWN(AO18/AJ18%,2)),ROUNDDOWN(AO18/AJ18%,2)))</f>
        <v>-</v>
      </c>
      <c r="AR18" s="119"/>
      <c r="AS18" s="117" t="str">
        <f aca="false">IF(ISNUMBER(AO18),IF(AND(NOT(ISNUMBER(AE18)),L18="nee"),AO18,ROUNDDOWN(AVERAGE(AG18,AO18),3)),"-")</f>
        <v>-</v>
      </c>
      <c r="AT18" s="120" t="str">
        <f aca="false">IF(ISNUMBER(AS18),IF(AS18&gt;=VLOOKUP($G$1,srtklasse,4,0),"P","-"),"-")</f>
        <v>-</v>
      </c>
      <c r="AU18" s="117" t="str">
        <f aca="false">IF(ISNUMBER(K18),ROUNDDOWN(MAX(K18,AE18,AS18),3),"-")</f>
        <v>-</v>
      </c>
      <c r="AV18" s="108" t="str">
        <f aca="false">IF(ISBLANK($G$1),"?",IF(ISNUMBER(AU18),CHOOSE(VLOOKUP($G$1,srtklasse,3,0),VLOOKUP(AU18,moylkl,VLOOKUP($G$1,srtklasse,2,0),1),VLOOKUP(AU18,moybkl,5,1),VLOOKUP(AU18,moy3kl,5,1)),"-"))</f>
        <v>-</v>
      </c>
      <c r="AW18" s="109" t="str">
        <f aca="false">IF(ISNUMBER(AU18),IF(VLOOKUP($G$1,srtklasse,2,0)=6,7,CHOOSE(VLOOKUP($G$1,srtklasse,3,0),VLOOKUP(AU18,moylkl,1,1),VLOOKUP(AU18,moybkl,1,1),VLOOKUP(AU18,moy3kl,1,1))),"-")</f>
        <v>-</v>
      </c>
      <c r="AX18" s="109" t="str">
        <f aca="false">IF(ISNUMBER(AU18),IF(VLOOKUP($G$1,srtklasse,2,0)=6,11,CHOOSE(VLOOKUP($G$1,srtklasse,3,0),VLOOKUP(AU18,moylkl,3,1),VLOOKUP(AU18,moybkl,3,1),VLOOKUP(AU18,moy3kl,3,1))),"-")</f>
        <v>-</v>
      </c>
      <c r="AY18" s="110" t="str">
        <f aca="false">IF(ISNUMBER(AU18),AY17,"-")</f>
        <v>-</v>
      </c>
      <c r="AZ18" s="111"/>
      <c r="BA18" s="111"/>
      <c r="BB18" s="111"/>
      <c r="BC18" s="113" t="str">
        <f aca="false">IF(OR(ISBLANK(BA18),ISBLANK(BB18)),"-",ROUNDDOWN(BA18/BB18,3))</f>
        <v>-</v>
      </c>
      <c r="BD18" s="109" t="str">
        <f aca="false">IF(ISNUMBER(BA18),IF(AY18&gt;0,ROUNDDOWN(BA18/(AV18*AY18)%,2),0),"-")</f>
        <v>-</v>
      </c>
      <c r="BE18" s="109" t="str">
        <f aca="false">IF(OR(ISBLANK(BA18),ISBLANK(BB18)),"-",(ROUNDDOWN(BC18/AX18%,2)))</f>
        <v>-</v>
      </c>
      <c r="BF18" s="119"/>
      <c r="BG18" s="117" t="str">
        <f aca="false">IF(ISNUMBER(BC18),ROUNDDOWN(AVERAGE(AU18,BC18),3),"-")</f>
        <v>-</v>
      </c>
      <c r="BH18" s="120" t="str">
        <f aca="false">IF(ISNUMBER(BG18),IF(BG18&gt;=VLOOKUP($G$1,srtklasse,4,0),"P","-"),"-")</f>
        <v>-</v>
      </c>
      <c r="BI18" s="117" t="str">
        <f aca="false">IF(ISNUMBER(BF18),ROUNDDOWN(MAX(K18,AE18,AS18,BG18),3),"-")</f>
        <v>-</v>
      </c>
      <c r="BJ18" s="108" t="str">
        <f aca="false">IF(ISBLANK($G$1),"?",IF(ISNUMBER(BI18),CHOOSE(VLOOKUP($G$1,srtklasse,3,0),VLOOKUP(BI18,moylkl,VLOOKUP($G$1,srtklasse,2,0),1),VLOOKUP(BI18,moybkl,5,1),VLOOKUP(BI18,moy3kl,5,1)),"-"))</f>
        <v>-</v>
      </c>
      <c r="BK18" s="109" t="str">
        <f aca="false">IF(ISNUMBER(BI18),IF(VLOOKUP($G$1,srtklasse,2,0)=6,7,CHOOSE(VLOOKUP($G$1,srtklasse,3,0),VLOOKUP(BI18,moylkl,1,1),VLOOKUP(BI18,moybkl,1,1),VLOOKUP(BI18,moy3kl,1,1))),"-")</f>
        <v>-</v>
      </c>
      <c r="BL18" s="109" t="str">
        <f aca="false">IF(ISNUMBER(BI18),IF(VLOOKUP($G$1,srtklasse,2,0)=6,11,CHOOSE(VLOOKUP($G$1,srtklasse,3,0),VLOOKUP(BI18,moylkl,3,1),VLOOKUP(BI18,moybkl,3,1),VLOOKUP(BI18,moy3kl,3,1))),"-")</f>
        <v>-</v>
      </c>
      <c r="BM18" s="110" t="str">
        <f aca="false">IF(ISNUMBER(BI18),$BM$4,"-")</f>
        <v>-</v>
      </c>
      <c r="BN18" s="111"/>
      <c r="BO18" s="111"/>
      <c r="BP18" s="113" t="str">
        <f aca="false">IF(OR(ISBLANK(BN18),ISBLANK(BO18)),"-",ROUNDDOWN(BN18/BO18,3))</f>
        <v>-</v>
      </c>
      <c r="BQ18" s="109" t="str">
        <f aca="false">IF(ISNUMBER(BN18),IF(BM18&gt;0,ROUNDDOWN(BN18/(BJ18*BM18)%,2),0),"-")</f>
        <v>-</v>
      </c>
      <c r="BR18" s="109" t="str">
        <f aca="false">IF(OR(ISBLANK(BN18),ISBLANK(BO18)),"-",(ROUNDDOWN(BP18/BL18%,2)))</f>
        <v>-</v>
      </c>
      <c r="BS18" s="119"/>
      <c r="BT18" s="117" t="str">
        <f aca="false">IF(ISNUMBER(BP18),ROUNDDOWN(AVERAGE(BI18,BP18),3),"-")</f>
        <v>-</v>
      </c>
      <c r="BU18" s="120" t="str">
        <f aca="false">IF(ISNUMBER(BT18),IF(BT18&gt;=VLOOKUP($G$1,srtklasse,4,0),"P","-"),"-")</f>
        <v>-</v>
      </c>
      <c r="BV18" s="117" t="str">
        <f aca="false">IF(SUM(V18,AO18,BC18,BP18)&gt;0,AVERAGE(IF(V18&gt;0,V18,""),IF(AO18&gt;0,AO18,""),IF(BC18&gt;0,BC18,""),IF(BP18&gt;0,BP18,"")),"-")</f>
        <v>-</v>
      </c>
      <c r="BW18" s="120" t="str">
        <f aca="false">IF(ISNUMBER(BV18),IF(BV18&gt;=VLOOKUP($G$1,srtklasse,4,0),"P","-"),"-")</f>
        <v>-</v>
      </c>
      <c r="BX18" s="121"/>
    </row>
    <row r="19" customFormat="false" ht="15" hidden="false" customHeight="true" outlineLevel="0" collapsed="false">
      <c r="A19" s="101" t="n">
        <f aca="false">A18+1</f>
        <v>12</v>
      </c>
      <c r="B19" s="102"/>
      <c r="C19" s="124"/>
      <c r="D19" s="102"/>
      <c r="E19" s="103"/>
      <c r="F19" s="102"/>
      <c r="G19" s="103"/>
      <c r="H19" s="122"/>
      <c r="I19" s="122"/>
      <c r="J19" s="122"/>
      <c r="K19" s="106" t="str">
        <f aca="false">IF(MAX(H19,I19,J19)=0,"",IF(AND(OR(ISNUMBER(H19),ISNUMBER(I19)),ISNUMBER(J19)),"XX",IF(ISNUMBER(J19),J19,MAX(H19,I19))))</f>
        <v/>
      </c>
      <c r="L19" s="107" t="str">
        <f aca="false">IF(ISNUMBER(K19),IF(ISNUMBER(J19),"NEE","JA"),"")</f>
        <v/>
      </c>
      <c r="M19" s="108" t="str">
        <f aca="false">IF(ISBLANK($G$1),"?",IF(ISNUMBER(K19),CHOOSE(VLOOKUP($G$1,srtklasse,3,0),VLOOKUP(K19,moylkl,VLOOKUP($G$1,srtklasse,2,0),1),VLOOKUP(K19,moybkl,5,1),VLOOKUP(K19,moy3kl,5,1)),"-"))</f>
        <v>-</v>
      </c>
      <c r="N19" s="109" t="str">
        <f aca="false">IF(ISNUMBER(K19),IF(VLOOKUP($G$1,srtklasse,2,0)=6,7,CHOOSE(VLOOKUP($G$1,srtklasse,3,0),VLOOKUP(K19,moylkl,1,1),VLOOKUP(K19,moybkl,1,1),VLOOKUP(K19,moy3kl,1,1))),"-")</f>
        <v>-</v>
      </c>
      <c r="O19" s="109" t="str">
        <f aca="false">IF(ISNUMBER(K19),IF(VLOOKUP($G$1,srtklasse,2,0)=6,11,CHOOSE(VLOOKUP($G$1,srtklasse,3,0),VLOOKUP(K19,moylkl,3,1),VLOOKUP(K19,moybkl,3,1),VLOOKUP(K19,moy3kl,3,1))),"-")</f>
        <v>-</v>
      </c>
      <c r="P19" s="110" t="str">
        <f aca="false">IF(ISNUMBER(K19),P18,"-")</f>
        <v>-</v>
      </c>
      <c r="Q19" s="111"/>
      <c r="R19" s="111"/>
      <c r="S19" s="111"/>
      <c r="T19" s="112" t="str">
        <f aca="false">IF(MAX(Q19:S19)&gt;0,P19,U19)</f>
        <v>-</v>
      </c>
      <c r="U19" s="112" t="str">
        <f aca="false">IF(ISBLANK(Q19),"-",Q19)</f>
        <v>-</v>
      </c>
      <c r="V19" s="113" t="str">
        <f aca="false">IF(OR(ISBLANK(R19),ISBLANK(S19)),"-",ROUNDDOWN(R19/S19,3))</f>
        <v>-</v>
      </c>
      <c r="W19" s="109" t="str">
        <f aca="false">IF(OR(ISBLANK(R19),ISBLANK(S19)),"-",IF(AND(L19="NEE",V19/O19&gt;1),100,ROUNDDOWN(V19/O19%,2)))</f>
        <v>-</v>
      </c>
      <c r="X19" s="109" t="str">
        <f aca="false">IF(ISNUMBER(R19),IF(T19&gt;0,ROUNDDOWN(R19/(M19*T19)%,2),0),"-")</f>
        <v>-</v>
      </c>
      <c r="Y19" s="114" t="str">
        <f aca="false">Y18</f>
        <v>M</v>
      </c>
      <c r="Z19" s="112" t="str">
        <f aca="false">IF(ISNUMBER(U19),RANK(U19,$U$8:$U$67,0)+((COUNT($U$8:$U$67)+1-RANK(U19,$U$8:$U$67,0)-RANK(U19,$U$8:$U$67,1))/2),"-")</f>
        <v>-</v>
      </c>
      <c r="AA19" s="112" t="str">
        <f aca="false">IF(Y19="M",IF(ISNUMBER(W19),RANK(W19,$W$8:$W$67,0)+((COUNT($W$8:$W$67)+1-RANK(W19,$W$8:$W$67,0)-RANK(W19,$W$8:$W$67,1))/2),"-"),IF(ISNUMBER(X19),RANK(X19,$X$8:$X$67,0)+((COUNT($X$8:$X$67)+1-RANK(X19,$X$8:$X$67,0)-RANK(X19,$X$8:$X$67,1))/2),"-"))</f>
        <v>-</v>
      </c>
      <c r="AB19" s="112" t="str">
        <f aca="false">IF(AND(ISNUMBER(Z19),ISNUMBER(AA19)),Z19+AA19,"-")</f>
        <v>-</v>
      </c>
      <c r="AC19" s="115" t="str">
        <f aca="false">IF(ISNUMBER(AB19),RANK(AB19,$AB$8:$AB$67,1)+((COUNT($AB$8:$AB$67)+1-RANK(AB19,$AB$8:$AB$67,0)-RANK(AB19,$AB$8:$AB$67,1))/2),"-")</f>
        <v>-</v>
      </c>
      <c r="AD19" s="116"/>
      <c r="AE19" s="117" t="str">
        <f aca="false">IF(ISNUMBER(V19),IF(L19="JA",ROUNDDOWN(AVERAGE(K19,V19),3),V19),"-")</f>
        <v>-</v>
      </c>
      <c r="AF19" s="118" t="str">
        <f aca="false">IF(ISNUMBER(AE19),IF(AE19&gt;=VLOOKUP($G$1,srtklasse,4,0),"P","-"),"-")</f>
        <v>-</v>
      </c>
      <c r="AG19" s="117" t="str">
        <f aca="false">IF(ISNUMBER(K19),ROUNDDOWN(MAX(K19,AE19),3),"-")</f>
        <v>-</v>
      </c>
      <c r="AH19" s="108" t="str">
        <f aca="false">IF(ISBLANK($G$1),"?",IF(ISNUMBER(AG19),CHOOSE(VLOOKUP($G$1,srtklasse,3,0),VLOOKUP(AG19,moylkl,VLOOKUP($G$1,srtklasse,2,0),1),VLOOKUP(AG19,moybkl,5,1),VLOOKUP(AG19,moy3kl,5,1)),"-"))</f>
        <v>-</v>
      </c>
      <c r="AI19" s="109" t="str">
        <f aca="false">IF(ISNUMBER(AG19),IF(VLOOKUP($G$1,srtklasse,2,0)=6,7,CHOOSE(VLOOKUP($G$1,srtklasse,3,0),VLOOKUP(AG19,moylkl,1,1),VLOOKUP(AG19,moybkl,1,1),VLOOKUP(AG19,moy3kl,1,1))),"-")</f>
        <v>-</v>
      </c>
      <c r="AJ19" s="109" t="str">
        <f aca="false">IF(ISNUMBER(AG19),IF(VLOOKUP($G$1,srtklasse,2,0)=6,11,CHOOSE(VLOOKUP($G$1,srtklasse,3,0),VLOOKUP(AG19,moylkl,3,1),VLOOKUP(AG19,moybkl,3,1),VLOOKUP(AG19,moy3kl,3,1))),"-")</f>
        <v>-</v>
      </c>
      <c r="AK19" s="110" t="str">
        <f aca="false">IF(ISNUMBER(AG19),AK18,"-")</f>
        <v>-</v>
      </c>
      <c r="AL19" s="111"/>
      <c r="AM19" s="111"/>
      <c r="AN19" s="111"/>
      <c r="AO19" s="113" t="str">
        <f aca="false">IF(OR(ISBLANK(AM19),ISBLANK(AN19)),"-",ROUNDDOWN(AM19/AN19,3))</f>
        <v>-</v>
      </c>
      <c r="AP19" s="109" t="str">
        <f aca="false">IF(ISNUMBER(AM19),IF(AK19&gt;0,ROUNDDOWN(AM19/(AH19*AK19)%,2),0),"-")</f>
        <v>-</v>
      </c>
      <c r="AQ19" s="109" t="str">
        <f aca="false">IF(OR(ISBLANK(AM19),ISBLANK(AN19)),"-",IF(AND(L19="nee",ISNUMBER(AE19)),IF(AO19/AJ19&gt;1,100,ROUNDDOWN(AO19/AJ19%,2)),ROUNDDOWN(AO19/AJ19%,2)))</f>
        <v>-</v>
      </c>
      <c r="AR19" s="119"/>
      <c r="AS19" s="117" t="str">
        <f aca="false">IF(ISNUMBER(AO19),IF(AND(NOT(ISNUMBER(AE19)),L19="nee"),AO19,ROUNDDOWN(AVERAGE(AG19,AO19),3)),"-")</f>
        <v>-</v>
      </c>
      <c r="AT19" s="120" t="str">
        <f aca="false">IF(ISNUMBER(AS19),IF(AS19&gt;=VLOOKUP($G$1,srtklasse,4,0),"P","-"),"-")</f>
        <v>-</v>
      </c>
      <c r="AU19" s="117" t="str">
        <f aca="false">IF(ISNUMBER(K19),ROUNDDOWN(MAX(K19,AE19,AS19),3),"-")</f>
        <v>-</v>
      </c>
      <c r="AV19" s="108" t="str">
        <f aca="false">IF(ISBLANK($G$1),"?",IF(ISNUMBER(AU19),CHOOSE(VLOOKUP($G$1,srtklasse,3,0),VLOOKUP(AU19,moylkl,VLOOKUP($G$1,srtklasse,2,0),1),VLOOKUP(AU19,moybkl,5,1),VLOOKUP(AU19,moy3kl,5,1)),"-"))</f>
        <v>-</v>
      </c>
      <c r="AW19" s="109" t="str">
        <f aca="false">IF(ISNUMBER(AU19),IF(VLOOKUP($G$1,srtklasse,2,0)=6,7,CHOOSE(VLOOKUP($G$1,srtklasse,3,0),VLOOKUP(AU19,moylkl,1,1),VLOOKUP(AU19,moybkl,1,1),VLOOKUP(AU19,moy3kl,1,1))),"-")</f>
        <v>-</v>
      </c>
      <c r="AX19" s="109" t="str">
        <f aca="false">IF(ISNUMBER(AU19),IF(VLOOKUP($G$1,srtklasse,2,0)=6,11,CHOOSE(VLOOKUP($G$1,srtklasse,3,0),VLOOKUP(AU19,moylkl,3,1),VLOOKUP(AU19,moybkl,3,1),VLOOKUP(AU19,moy3kl,3,1))),"-")</f>
        <v>-</v>
      </c>
      <c r="AY19" s="110" t="str">
        <f aca="false">IF(ISNUMBER(AU19),AY18,"-")</f>
        <v>-</v>
      </c>
      <c r="AZ19" s="111"/>
      <c r="BA19" s="111"/>
      <c r="BB19" s="111"/>
      <c r="BC19" s="113" t="str">
        <f aca="false">IF(OR(ISBLANK(BA19),ISBLANK(BB19)),"-",ROUNDDOWN(BA19/BB19,3))</f>
        <v>-</v>
      </c>
      <c r="BD19" s="109" t="str">
        <f aca="false">IF(ISNUMBER(BA19),IF(AY19&gt;0,ROUNDDOWN(BA19/(AV19*AY19)%,2),0),"-")</f>
        <v>-</v>
      </c>
      <c r="BE19" s="109" t="str">
        <f aca="false">IF(OR(ISBLANK(BA19),ISBLANK(BB19)),"-",(ROUNDDOWN(BC19/AX19%,2)))</f>
        <v>-</v>
      </c>
      <c r="BF19" s="119"/>
      <c r="BG19" s="117" t="str">
        <f aca="false">IF(ISNUMBER(BC19),ROUNDDOWN(AVERAGE(AU19,BC19),3),"-")</f>
        <v>-</v>
      </c>
      <c r="BH19" s="120" t="str">
        <f aca="false">IF(ISNUMBER(BG19),IF(BG19&gt;=VLOOKUP($G$1,srtklasse,4,0),"P","-"),"-")</f>
        <v>-</v>
      </c>
      <c r="BI19" s="117" t="str">
        <f aca="false">IF(ISNUMBER(BF19),ROUNDDOWN(MAX(K19,AE19,AS19,BG19),3),"-")</f>
        <v>-</v>
      </c>
      <c r="BJ19" s="108" t="str">
        <f aca="false">IF(ISBLANK($G$1),"?",IF(ISNUMBER(BI19),CHOOSE(VLOOKUP($G$1,srtklasse,3,0),VLOOKUP(BI19,moylkl,VLOOKUP($G$1,srtklasse,2,0),1),VLOOKUP(BI19,moybkl,5,1),VLOOKUP(BI19,moy3kl,5,1)),"-"))</f>
        <v>-</v>
      </c>
      <c r="BK19" s="109" t="str">
        <f aca="false">IF(ISNUMBER(BI19),IF(VLOOKUP($G$1,srtklasse,2,0)=6,7,CHOOSE(VLOOKUP($G$1,srtklasse,3,0),VLOOKUP(BI19,moylkl,1,1),VLOOKUP(BI19,moybkl,1,1),VLOOKUP(BI19,moy3kl,1,1))),"-")</f>
        <v>-</v>
      </c>
      <c r="BL19" s="109" t="str">
        <f aca="false">IF(ISNUMBER(BI19),IF(VLOOKUP($G$1,srtklasse,2,0)=6,11,CHOOSE(VLOOKUP($G$1,srtklasse,3,0),VLOOKUP(BI19,moylkl,3,1),VLOOKUP(BI19,moybkl,3,1),VLOOKUP(BI19,moy3kl,3,1))),"-")</f>
        <v>-</v>
      </c>
      <c r="BM19" s="110" t="str">
        <f aca="false">IF(ISNUMBER(BI19),$BM$4,"-")</f>
        <v>-</v>
      </c>
      <c r="BN19" s="111"/>
      <c r="BO19" s="111"/>
      <c r="BP19" s="113" t="str">
        <f aca="false">IF(OR(ISBLANK(BN19),ISBLANK(BO19)),"-",ROUNDDOWN(BN19/BO19,3))</f>
        <v>-</v>
      </c>
      <c r="BQ19" s="109" t="str">
        <f aca="false">IF(ISNUMBER(BN19),IF(BM19&gt;0,ROUNDDOWN(BN19/(BJ19*BM19)%,2),0),"-")</f>
        <v>-</v>
      </c>
      <c r="BR19" s="109" t="str">
        <f aca="false">IF(OR(ISBLANK(BN19),ISBLANK(BO19)),"-",(ROUNDDOWN(BP19/BL19%,2)))</f>
        <v>-</v>
      </c>
      <c r="BS19" s="119"/>
      <c r="BT19" s="117" t="str">
        <f aca="false">IF(ISNUMBER(BP19),ROUNDDOWN(AVERAGE(BI19,BP19),3),"-")</f>
        <v>-</v>
      </c>
      <c r="BU19" s="120" t="str">
        <f aca="false">IF(ISNUMBER(BT19),IF(BT19&gt;=VLOOKUP($G$1,srtklasse,4,0),"P","-"),"-")</f>
        <v>-</v>
      </c>
      <c r="BV19" s="117" t="str">
        <f aca="false">IF(SUM(V19,AO19,BC19,BP19)&gt;0,AVERAGE(IF(V19&gt;0,V19,""),IF(AO19&gt;0,AO19,""),IF(BC19&gt;0,BC19,""),IF(BP19&gt;0,BP19,"")),"-")</f>
        <v>-</v>
      </c>
      <c r="BW19" s="120" t="str">
        <f aca="false">IF(ISNUMBER(BV19),IF(BV19&gt;=VLOOKUP($G$1,srtklasse,4,0),"P","-"),"-")</f>
        <v>-</v>
      </c>
      <c r="BX19" s="121"/>
    </row>
    <row r="20" customFormat="false" ht="15" hidden="false" customHeight="true" outlineLevel="0" collapsed="false">
      <c r="A20" s="101" t="n">
        <f aca="false">A19+1</f>
        <v>13</v>
      </c>
      <c r="B20" s="102"/>
      <c r="C20" s="124"/>
      <c r="D20" s="102"/>
      <c r="E20" s="103"/>
      <c r="F20" s="102"/>
      <c r="G20" s="103"/>
      <c r="H20" s="122"/>
      <c r="I20" s="122"/>
      <c r="J20" s="122"/>
      <c r="K20" s="106" t="str">
        <f aca="false">IF(MAX(H20,I20,J20)=0,"",IF(AND(OR(ISNUMBER(H20),ISNUMBER(I20)),ISNUMBER(J20)),"XX",IF(ISNUMBER(J20),J20,MAX(H20,I20))))</f>
        <v/>
      </c>
      <c r="L20" s="107" t="str">
        <f aca="false">IF(ISNUMBER(K20),IF(ISNUMBER(J20),"NEE","JA"),"")</f>
        <v/>
      </c>
      <c r="M20" s="108" t="str">
        <f aca="false">IF(ISBLANK($G$1),"?",IF(ISNUMBER(K20),CHOOSE(VLOOKUP($G$1,srtklasse,3,0),VLOOKUP(K20,moylkl,VLOOKUP($G$1,srtklasse,2,0),1),VLOOKUP(K20,moybkl,5,1),VLOOKUP(K20,moy3kl,5,1)),"-"))</f>
        <v>-</v>
      </c>
      <c r="N20" s="109" t="str">
        <f aca="false">IF(ISNUMBER(K20),IF(VLOOKUP($G$1,srtklasse,2,0)=6,7,CHOOSE(VLOOKUP($G$1,srtklasse,3,0),VLOOKUP(K20,moylkl,1,1),VLOOKUP(K20,moybkl,1,1),VLOOKUP(K20,moy3kl,1,1))),"-")</f>
        <v>-</v>
      </c>
      <c r="O20" s="109" t="str">
        <f aca="false">IF(ISNUMBER(K20),IF(VLOOKUP($G$1,srtklasse,2,0)=6,11,CHOOSE(VLOOKUP($G$1,srtklasse,3,0),VLOOKUP(K20,moylkl,3,1),VLOOKUP(K20,moybkl,3,1),VLOOKUP(K20,moy3kl,3,1))),"-")</f>
        <v>-</v>
      </c>
      <c r="P20" s="110" t="str">
        <f aca="false">IF(ISNUMBER(K20),P19,"-")</f>
        <v>-</v>
      </c>
      <c r="Q20" s="111"/>
      <c r="R20" s="111"/>
      <c r="S20" s="111"/>
      <c r="T20" s="112" t="str">
        <f aca="false">IF(MAX(Q20:S20)&gt;0,P20,U20)</f>
        <v>-</v>
      </c>
      <c r="U20" s="112" t="str">
        <f aca="false">IF(ISBLANK(Q20),"-",Q20)</f>
        <v>-</v>
      </c>
      <c r="V20" s="113" t="str">
        <f aca="false">IF(OR(ISBLANK(R20),ISBLANK(S20)),"-",ROUNDDOWN(R20/S20,3))</f>
        <v>-</v>
      </c>
      <c r="W20" s="109" t="str">
        <f aca="false">IF(OR(ISBLANK(R20),ISBLANK(S20)),"-",IF(AND(L20="NEE",V20/O20&gt;1),100,ROUNDDOWN(V20/O20%,2)))</f>
        <v>-</v>
      </c>
      <c r="X20" s="109" t="str">
        <f aca="false">IF(ISNUMBER(R20),IF(T20&gt;0,ROUNDDOWN(R20/(M20*T20)%,2),0),"-")</f>
        <v>-</v>
      </c>
      <c r="Y20" s="114" t="str">
        <f aca="false">Y19</f>
        <v>M</v>
      </c>
      <c r="Z20" s="112" t="str">
        <f aca="false">IF(ISNUMBER(U20),RANK(U20,$U$8:$U$67,0)+((COUNT($U$8:$U$67)+1-RANK(U20,$U$8:$U$67,0)-RANK(U20,$U$8:$U$67,1))/2),"-")</f>
        <v>-</v>
      </c>
      <c r="AA20" s="112" t="str">
        <f aca="false">IF(Y20="M",IF(ISNUMBER(W20),RANK(W20,$W$8:$W$67,0)+((COUNT($W$8:$W$67)+1-RANK(W20,$W$8:$W$67,0)-RANK(W20,$W$8:$W$67,1))/2),"-"),IF(ISNUMBER(X20),RANK(X20,$X$8:$X$67,0)+((COUNT($X$8:$X$67)+1-RANK(X20,$X$8:$X$67,0)-RANK(X20,$X$8:$X$67,1))/2),"-"))</f>
        <v>-</v>
      </c>
      <c r="AB20" s="112" t="str">
        <f aca="false">IF(AND(ISNUMBER(Z20),ISNUMBER(AA20)),Z20+AA20,"-")</f>
        <v>-</v>
      </c>
      <c r="AC20" s="115" t="str">
        <f aca="false">IF(ISNUMBER(AB20),RANK(AB20,$AB$8:$AB$67,1)+((COUNT($AB$8:$AB$67)+1-RANK(AB20,$AB$8:$AB$67,0)-RANK(AB20,$AB$8:$AB$67,1))/2),"-")</f>
        <v>-</v>
      </c>
      <c r="AD20" s="116"/>
      <c r="AE20" s="117" t="str">
        <f aca="false">IF(ISNUMBER(V20),IF(L20="JA",ROUNDDOWN(AVERAGE(K20,V20),3),V20),"-")</f>
        <v>-</v>
      </c>
      <c r="AF20" s="118" t="str">
        <f aca="false">IF(ISNUMBER(AE20),IF(AE20&gt;=VLOOKUP($G$1,srtklasse,4,0),"P","-"),"-")</f>
        <v>-</v>
      </c>
      <c r="AG20" s="117" t="str">
        <f aca="false">IF(ISNUMBER(K20),ROUNDDOWN(MAX(K20,AE20),3),"-")</f>
        <v>-</v>
      </c>
      <c r="AH20" s="108" t="str">
        <f aca="false">IF(ISBLANK($G$1),"?",IF(ISNUMBER(AG20),CHOOSE(VLOOKUP($G$1,srtklasse,3,0),VLOOKUP(AG20,moylkl,VLOOKUP($G$1,srtklasse,2,0),1),VLOOKUP(AG20,moybkl,5,1),VLOOKUP(AG20,moy3kl,5,1)),"-"))</f>
        <v>-</v>
      </c>
      <c r="AI20" s="109" t="str">
        <f aca="false">IF(ISNUMBER(AG20),IF(VLOOKUP($G$1,srtklasse,2,0)=6,7,CHOOSE(VLOOKUP($G$1,srtklasse,3,0),VLOOKUP(AG20,moylkl,1,1),VLOOKUP(AG20,moybkl,1,1),VLOOKUP(AG20,moy3kl,1,1))),"-")</f>
        <v>-</v>
      </c>
      <c r="AJ20" s="109" t="str">
        <f aca="false">IF(ISNUMBER(AG20),IF(VLOOKUP($G$1,srtklasse,2,0)=6,11,CHOOSE(VLOOKUP($G$1,srtklasse,3,0),VLOOKUP(AG20,moylkl,3,1),VLOOKUP(AG20,moybkl,3,1),VLOOKUP(AG20,moy3kl,3,1))),"-")</f>
        <v>-</v>
      </c>
      <c r="AK20" s="110" t="str">
        <f aca="false">IF(ISNUMBER(AG20),AK19,"-")</f>
        <v>-</v>
      </c>
      <c r="AL20" s="111"/>
      <c r="AM20" s="111"/>
      <c r="AN20" s="111"/>
      <c r="AO20" s="113" t="str">
        <f aca="false">IF(OR(ISBLANK(AM20),ISBLANK(AN20)),"-",ROUNDDOWN(AM20/AN20,3))</f>
        <v>-</v>
      </c>
      <c r="AP20" s="109" t="str">
        <f aca="false">IF(ISNUMBER(AM20),IF(AK20&gt;0,ROUNDDOWN(AM20/(AH20*AK20)%,2),0),"-")</f>
        <v>-</v>
      </c>
      <c r="AQ20" s="109" t="str">
        <f aca="false">IF(OR(ISBLANK(AM20),ISBLANK(AN20)),"-",IF(AND(L20="nee",ISNUMBER(AE20)),IF(AO20/AJ20&gt;1,100,ROUNDDOWN(AO20/AJ20%,2)),ROUNDDOWN(AO20/AJ20%,2)))</f>
        <v>-</v>
      </c>
      <c r="AR20" s="119"/>
      <c r="AS20" s="117" t="str">
        <f aca="false">IF(ISNUMBER(AO20),IF(AND(NOT(ISNUMBER(AE20)),L20="nee"),AO20,ROUNDDOWN(AVERAGE(AG20,AO20),3)),"-")</f>
        <v>-</v>
      </c>
      <c r="AT20" s="120" t="str">
        <f aca="false">IF(ISNUMBER(AS20),IF(AS20&gt;=VLOOKUP($G$1,srtklasse,4,0),"P","-"),"-")</f>
        <v>-</v>
      </c>
      <c r="AU20" s="117" t="str">
        <f aca="false">IF(ISNUMBER(K20),ROUNDDOWN(MAX(K20,AE20,AS20),3),"-")</f>
        <v>-</v>
      </c>
      <c r="AV20" s="108" t="str">
        <f aca="false">IF(ISBLANK($G$1),"?",IF(ISNUMBER(AU20),CHOOSE(VLOOKUP($G$1,srtklasse,3,0),VLOOKUP(AU20,moylkl,VLOOKUP($G$1,srtklasse,2,0),1),VLOOKUP(AU20,moybkl,5,1),VLOOKUP(AU20,moy3kl,5,1)),"-"))</f>
        <v>-</v>
      </c>
      <c r="AW20" s="109" t="str">
        <f aca="false">IF(ISNUMBER(AU20),IF(VLOOKUP($G$1,srtklasse,2,0)=6,7,CHOOSE(VLOOKUP($G$1,srtklasse,3,0),VLOOKUP(AU20,moylkl,1,1),VLOOKUP(AU20,moybkl,1,1),VLOOKUP(AU20,moy3kl,1,1))),"-")</f>
        <v>-</v>
      </c>
      <c r="AX20" s="109" t="str">
        <f aca="false">IF(ISNUMBER(AU20),IF(VLOOKUP($G$1,srtklasse,2,0)=6,11,CHOOSE(VLOOKUP($G$1,srtklasse,3,0),VLOOKUP(AU20,moylkl,3,1),VLOOKUP(AU20,moybkl,3,1),VLOOKUP(AU20,moy3kl,3,1))),"-")</f>
        <v>-</v>
      </c>
      <c r="AY20" s="110" t="str">
        <f aca="false">IF(ISNUMBER(AU20),AY19,"-")</f>
        <v>-</v>
      </c>
      <c r="AZ20" s="111"/>
      <c r="BA20" s="111"/>
      <c r="BB20" s="111"/>
      <c r="BC20" s="113" t="str">
        <f aca="false">IF(OR(ISBLANK(BA20),ISBLANK(BB20)),"-",ROUNDDOWN(BA20/BB20,3))</f>
        <v>-</v>
      </c>
      <c r="BD20" s="109" t="str">
        <f aca="false">IF(ISNUMBER(BA20),IF(AY20&gt;0,ROUNDDOWN(BA20/(AV20*AY20)%,2),0),"-")</f>
        <v>-</v>
      </c>
      <c r="BE20" s="109" t="str">
        <f aca="false">IF(OR(ISBLANK(BA20),ISBLANK(BB20)),"-",(ROUNDDOWN(BC20/AX20%,2)))</f>
        <v>-</v>
      </c>
      <c r="BF20" s="119"/>
      <c r="BG20" s="117" t="str">
        <f aca="false">IF(ISNUMBER(BC20),ROUNDDOWN(AVERAGE(AU20,BC20),3),"-")</f>
        <v>-</v>
      </c>
      <c r="BH20" s="120" t="str">
        <f aca="false">IF(ISNUMBER(BG20),IF(BG20&gt;=VLOOKUP($G$1,srtklasse,4,0),"P","-"),"-")</f>
        <v>-</v>
      </c>
      <c r="BI20" s="117" t="str">
        <f aca="false">IF(ISNUMBER(BF20),ROUNDDOWN(MAX(K20,AE20,AS20,BG20),3),"-")</f>
        <v>-</v>
      </c>
      <c r="BJ20" s="108" t="str">
        <f aca="false">IF(ISBLANK($G$1),"?",IF(ISNUMBER(BI20),CHOOSE(VLOOKUP($G$1,srtklasse,3,0),VLOOKUP(BI20,moylkl,VLOOKUP($G$1,srtklasse,2,0),1),VLOOKUP(BI20,moybkl,5,1),VLOOKUP(BI20,moy3kl,5,1)),"-"))</f>
        <v>-</v>
      </c>
      <c r="BK20" s="109" t="str">
        <f aca="false">IF(ISNUMBER(BI20),IF(VLOOKUP($G$1,srtklasse,2,0)=6,7,CHOOSE(VLOOKUP($G$1,srtklasse,3,0),VLOOKUP(BI20,moylkl,1,1),VLOOKUP(BI20,moybkl,1,1),VLOOKUP(BI20,moy3kl,1,1))),"-")</f>
        <v>-</v>
      </c>
      <c r="BL20" s="109" t="str">
        <f aca="false">IF(ISNUMBER(BI20),IF(VLOOKUP($G$1,srtklasse,2,0)=6,11,CHOOSE(VLOOKUP($G$1,srtklasse,3,0),VLOOKUP(BI20,moylkl,3,1),VLOOKUP(BI20,moybkl,3,1),VLOOKUP(BI20,moy3kl,3,1))),"-")</f>
        <v>-</v>
      </c>
      <c r="BM20" s="110" t="str">
        <f aca="false">IF(ISNUMBER(BI20),$BM$4,"-")</f>
        <v>-</v>
      </c>
      <c r="BN20" s="111"/>
      <c r="BO20" s="111"/>
      <c r="BP20" s="113" t="str">
        <f aca="false">IF(OR(ISBLANK(BN20),ISBLANK(BO20)),"-",ROUNDDOWN(BN20/BO20,3))</f>
        <v>-</v>
      </c>
      <c r="BQ20" s="109" t="str">
        <f aca="false">IF(ISNUMBER(BN20),IF(BM20&gt;0,ROUNDDOWN(BN20/(BJ20*BM20)%,2),0),"-")</f>
        <v>-</v>
      </c>
      <c r="BR20" s="109" t="str">
        <f aca="false">IF(OR(ISBLANK(BN20),ISBLANK(BO20)),"-",(ROUNDDOWN(BP20/BL20%,2)))</f>
        <v>-</v>
      </c>
      <c r="BS20" s="119"/>
      <c r="BT20" s="117" t="str">
        <f aca="false">IF(ISNUMBER(BP20),ROUNDDOWN(AVERAGE(BI20,BP20),3),"-")</f>
        <v>-</v>
      </c>
      <c r="BU20" s="120" t="str">
        <f aca="false">IF(ISNUMBER(BT20),IF(BT20&gt;=VLOOKUP($G$1,srtklasse,4,0),"P","-"),"-")</f>
        <v>-</v>
      </c>
      <c r="BV20" s="117" t="str">
        <f aca="false">IF(SUM(V20,AO20,BC20,BP20)&gt;0,AVERAGE(IF(V20&gt;0,V20,""),IF(AO20&gt;0,AO20,""),IF(BC20&gt;0,BC20,""),IF(BP20&gt;0,BP20,"")),"-")</f>
        <v>-</v>
      </c>
      <c r="BW20" s="120" t="str">
        <f aca="false">IF(ISNUMBER(BV20),IF(BV20&gt;=VLOOKUP($G$1,srtklasse,4,0),"P","-"),"-")</f>
        <v>-</v>
      </c>
      <c r="BX20" s="121"/>
    </row>
    <row r="21" customFormat="false" ht="15" hidden="false" customHeight="true" outlineLevel="0" collapsed="false">
      <c r="A21" s="101" t="n">
        <f aca="false">A20+1</f>
        <v>14</v>
      </c>
      <c r="B21" s="102"/>
      <c r="C21" s="124"/>
      <c r="D21" s="102"/>
      <c r="E21" s="103"/>
      <c r="F21" s="102"/>
      <c r="G21" s="103"/>
      <c r="H21" s="122"/>
      <c r="I21" s="122"/>
      <c r="J21" s="122"/>
      <c r="K21" s="106" t="str">
        <f aca="false">IF(MAX(H21,I21,J21)=0,"",IF(AND(OR(ISNUMBER(H21),ISNUMBER(I21)),ISNUMBER(J21)),"XX",IF(ISNUMBER(J21),J21,MAX(H21,I21))))</f>
        <v/>
      </c>
      <c r="L21" s="107" t="str">
        <f aca="false">IF(ISNUMBER(K21),IF(ISNUMBER(J21),"NEE","JA"),"")</f>
        <v/>
      </c>
      <c r="M21" s="108" t="str">
        <f aca="false">IF(ISBLANK($G$1),"?",IF(ISNUMBER(K21),CHOOSE(VLOOKUP($G$1,srtklasse,3,0),VLOOKUP(K21,moylkl,VLOOKUP($G$1,srtklasse,2,0),1),VLOOKUP(K21,moybkl,5,1),VLOOKUP(K21,moy3kl,5,1)),"-"))</f>
        <v>-</v>
      </c>
      <c r="N21" s="109" t="str">
        <f aca="false">IF(ISNUMBER(K21),IF(VLOOKUP($G$1,srtklasse,2,0)=6,7,CHOOSE(VLOOKUP($G$1,srtklasse,3,0),VLOOKUP(K21,moylkl,1,1),VLOOKUP(K21,moybkl,1,1),VLOOKUP(K21,moy3kl,1,1))),"-")</f>
        <v>-</v>
      </c>
      <c r="O21" s="109" t="str">
        <f aca="false">IF(ISNUMBER(K21),IF(VLOOKUP($G$1,srtklasse,2,0)=6,11,CHOOSE(VLOOKUP($G$1,srtklasse,3,0),VLOOKUP(K21,moylkl,3,1),VLOOKUP(K21,moybkl,3,1),VLOOKUP(K21,moy3kl,3,1))),"-")</f>
        <v>-</v>
      </c>
      <c r="P21" s="110" t="str">
        <f aca="false">IF(ISNUMBER(K21),P20,"-")</f>
        <v>-</v>
      </c>
      <c r="Q21" s="111"/>
      <c r="R21" s="111"/>
      <c r="S21" s="111"/>
      <c r="T21" s="112" t="str">
        <f aca="false">IF(MAX(Q21:S21)&gt;0,P21,U21)</f>
        <v>-</v>
      </c>
      <c r="U21" s="112" t="str">
        <f aca="false">IF(ISBLANK(Q21),"-",Q21)</f>
        <v>-</v>
      </c>
      <c r="V21" s="113" t="str">
        <f aca="false">IF(OR(ISBLANK(R21),ISBLANK(S21)),"-",ROUNDDOWN(R21/S21,3))</f>
        <v>-</v>
      </c>
      <c r="W21" s="109" t="str">
        <f aca="false">IF(OR(ISBLANK(R21),ISBLANK(S21)),"-",IF(AND(L21="NEE",V21/O21&gt;1),100,ROUNDDOWN(V21/O21%,2)))</f>
        <v>-</v>
      </c>
      <c r="X21" s="109" t="str">
        <f aca="false">IF(ISNUMBER(R21),IF(T21&gt;0,ROUNDDOWN(R21/(M21*T21)%,2),0),"-")</f>
        <v>-</v>
      </c>
      <c r="Y21" s="114" t="str">
        <f aca="false">Y20</f>
        <v>M</v>
      </c>
      <c r="Z21" s="112" t="str">
        <f aca="false">IF(ISNUMBER(U21),RANK(U21,$U$8:$U$67,0)+((COUNT($U$8:$U$67)+1-RANK(U21,$U$8:$U$67,0)-RANK(U21,$U$8:$U$67,1))/2),"-")</f>
        <v>-</v>
      </c>
      <c r="AA21" s="112" t="str">
        <f aca="false">IF(Y21="M",IF(ISNUMBER(W21),RANK(W21,$W$8:$W$67,0)+((COUNT($W$8:$W$67)+1-RANK(W21,$W$8:$W$67,0)-RANK(W21,$W$8:$W$67,1))/2),"-"),IF(ISNUMBER(X21),RANK(X21,$X$8:$X$67,0)+((COUNT($X$8:$X$67)+1-RANK(X21,$X$8:$X$67,0)-RANK(X21,$X$8:$X$67,1))/2),"-"))</f>
        <v>-</v>
      </c>
      <c r="AB21" s="112" t="str">
        <f aca="false">IF(AND(ISNUMBER(Z21),ISNUMBER(AA21)),Z21+AA21,"-")</f>
        <v>-</v>
      </c>
      <c r="AC21" s="115" t="str">
        <f aca="false">IF(ISNUMBER(AB21),RANK(AB21,$AB$8:$AB$67,1)+((COUNT($AB$8:$AB$67)+1-RANK(AB21,$AB$8:$AB$67,0)-RANK(AB21,$AB$8:$AB$67,1))/2),"-")</f>
        <v>-</v>
      </c>
      <c r="AD21" s="116"/>
      <c r="AE21" s="117" t="str">
        <f aca="false">IF(ISNUMBER(V21),IF(L21="JA",ROUNDDOWN(AVERAGE(K21,V21),3),V21),"-")</f>
        <v>-</v>
      </c>
      <c r="AF21" s="118" t="str">
        <f aca="false">IF(ISNUMBER(AE21),IF(AE21&gt;=VLOOKUP($G$1,srtklasse,4,0),"P","-"),"-")</f>
        <v>-</v>
      </c>
      <c r="AG21" s="117" t="str">
        <f aca="false">IF(ISNUMBER(K21),ROUNDDOWN(MAX(K21,AE21),3),"-")</f>
        <v>-</v>
      </c>
      <c r="AH21" s="108" t="str">
        <f aca="false">IF(ISBLANK($G$1),"?",IF(ISNUMBER(AG21),CHOOSE(VLOOKUP($G$1,srtklasse,3,0),VLOOKUP(AG21,moylkl,VLOOKUP($G$1,srtklasse,2,0),1),VLOOKUP(AG21,moybkl,5,1),VLOOKUP(AG21,moy3kl,5,1)),"-"))</f>
        <v>-</v>
      </c>
      <c r="AI21" s="109" t="str">
        <f aca="false">IF(ISNUMBER(AG21),IF(VLOOKUP($G$1,srtklasse,2,0)=6,7,CHOOSE(VLOOKUP($G$1,srtklasse,3,0),VLOOKUP(AG21,moylkl,1,1),VLOOKUP(AG21,moybkl,1,1),VLOOKUP(AG21,moy3kl,1,1))),"-")</f>
        <v>-</v>
      </c>
      <c r="AJ21" s="109" t="str">
        <f aca="false">IF(ISNUMBER(AG21),IF(VLOOKUP($G$1,srtklasse,2,0)=6,11,CHOOSE(VLOOKUP($G$1,srtklasse,3,0),VLOOKUP(AG21,moylkl,3,1),VLOOKUP(AG21,moybkl,3,1),VLOOKUP(AG21,moy3kl,3,1))),"-")</f>
        <v>-</v>
      </c>
      <c r="AK21" s="110" t="str">
        <f aca="false">IF(ISNUMBER(AG21),AK20,"-")</f>
        <v>-</v>
      </c>
      <c r="AL21" s="111"/>
      <c r="AM21" s="111"/>
      <c r="AN21" s="111"/>
      <c r="AO21" s="113" t="str">
        <f aca="false">IF(OR(ISBLANK(AM21),ISBLANK(AN21)),"-",ROUNDDOWN(AM21/AN21,3))</f>
        <v>-</v>
      </c>
      <c r="AP21" s="109" t="str">
        <f aca="false">IF(ISNUMBER(AM21),IF(AK21&gt;0,ROUNDDOWN(AM21/(AH21*AK21)%,2),0),"-")</f>
        <v>-</v>
      </c>
      <c r="AQ21" s="109" t="str">
        <f aca="false">IF(OR(ISBLANK(AM21),ISBLANK(AN21)),"-",IF(AND(L21="nee",ISNUMBER(AE21)),IF(AO21/AJ21&gt;1,100,ROUNDDOWN(AO21/AJ21%,2)),ROUNDDOWN(AO21/AJ21%,2)))</f>
        <v>-</v>
      </c>
      <c r="AR21" s="119"/>
      <c r="AS21" s="117" t="str">
        <f aca="false">IF(ISNUMBER(AO21),IF(AND(NOT(ISNUMBER(AE21)),L21="nee"),AO21,ROUNDDOWN(AVERAGE(AG21,AO21),3)),"-")</f>
        <v>-</v>
      </c>
      <c r="AT21" s="120" t="str">
        <f aca="false">IF(ISNUMBER(AS21),IF(AS21&gt;=VLOOKUP($G$1,srtklasse,4,0),"P","-"),"-")</f>
        <v>-</v>
      </c>
      <c r="AU21" s="117" t="str">
        <f aca="false">IF(ISNUMBER(K21),ROUNDDOWN(MAX(K21,AE21,AS21),3),"-")</f>
        <v>-</v>
      </c>
      <c r="AV21" s="108" t="str">
        <f aca="false">IF(ISBLANK($G$1),"?",IF(ISNUMBER(AU21),CHOOSE(VLOOKUP($G$1,srtklasse,3,0),VLOOKUP(AU21,moylkl,VLOOKUP($G$1,srtklasse,2,0),1),VLOOKUP(AU21,moybkl,5,1),VLOOKUP(AU21,moy3kl,5,1)),"-"))</f>
        <v>-</v>
      </c>
      <c r="AW21" s="109" t="str">
        <f aca="false">IF(ISNUMBER(AU21),IF(VLOOKUP($G$1,srtklasse,2,0)=6,7,CHOOSE(VLOOKUP($G$1,srtklasse,3,0),VLOOKUP(AU21,moylkl,1,1),VLOOKUP(AU21,moybkl,1,1),VLOOKUP(AU21,moy3kl,1,1))),"-")</f>
        <v>-</v>
      </c>
      <c r="AX21" s="109" t="str">
        <f aca="false">IF(ISNUMBER(AU21),IF(VLOOKUP($G$1,srtklasse,2,0)=6,11,CHOOSE(VLOOKUP($G$1,srtklasse,3,0),VLOOKUP(AU21,moylkl,3,1),VLOOKUP(AU21,moybkl,3,1),VLOOKUP(AU21,moy3kl,3,1))),"-")</f>
        <v>-</v>
      </c>
      <c r="AY21" s="110" t="str">
        <f aca="false">IF(ISNUMBER(AU21),AY20,"-")</f>
        <v>-</v>
      </c>
      <c r="AZ21" s="111"/>
      <c r="BA21" s="111"/>
      <c r="BB21" s="111"/>
      <c r="BC21" s="113" t="str">
        <f aca="false">IF(OR(ISBLANK(BA21),ISBLANK(BB21)),"-",ROUNDDOWN(BA21/BB21,3))</f>
        <v>-</v>
      </c>
      <c r="BD21" s="109" t="str">
        <f aca="false">IF(ISNUMBER(BA21),IF(AY21&gt;0,ROUNDDOWN(BA21/(AV21*AY21)%,2),0),"-")</f>
        <v>-</v>
      </c>
      <c r="BE21" s="109" t="str">
        <f aca="false">IF(OR(ISBLANK(BA21),ISBLANK(BB21)),"-",(ROUNDDOWN(BC21/AX21%,2)))</f>
        <v>-</v>
      </c>
      <c r="BF21" s="119"/>
      <c r="BG21" s="117" t="str">
        <f aca="false">IF(ISNUMBER(BC21),ROUNDDOWN(AVERAGE(AU21,BC21),3),"-")</f>
        <v>-</v>
      </c>
      <c r="BH21" s="120" t="str">
        <f aca="false">IF(ISNUMBER(BG21),IF(BG21&gt;=VLOOKUP($G$1,srtklasse,4,0),"P","-"),"-")</f>
        <v>-</v>
      </c>
      <c r="BI21" s="117" t="str">
        <f aca="false">IF(ISNUMBER(BF21),ROUNDDOWN(MAX(K21,AE21,AS21,BG21),3),"-")</f>
        <v>-</v>
      </c>
      <c r="BJ21" s="108" t="str">
        <f aca="false">IF(ISBLANK($G$1),"?",IF(ISNUMBER(BI21),CHOOSE(VLOOKUP($G$1,srtklasse,3,0),VLOOKUP(BI21,moylkl,VLOOKUP($G$1,srtklasse,2,0),1),VLOOKUP(BI21,moybkl,5,1),VLOOKUP(BI21,moy3kl,5,1)),"-"))</f>
        <v>-</v>
      </c>
      <c r="BK21" s="109" t="str">
        <f aca="false">IF(ISNUMBER(BI21),IF(VLOOKUP($G$1,srtklasse,2,0)=6,7,CHOOSE(VLOOKUP($G$1,srtklasse,3,0),VLOOKUP(BI21,moylkl,1,1),VLOOKUP(BI21,moybkl,1,1),VLOOKUP(BI21,moy3kl,1,1))),"-")</f>
        <v>-</v>
      </c>
      <c r="BL21" s="109" t="str">
        <f aca="false">IF(ISNUMBER(BI21),IF(VLOOKUP($G$1,srtklasse,2,0)=6,11,CHOOSE(VLOOKUP($G$1,srtklasse,3,0),VLOOKUP(BI21,moylkl,3,1),VLOOKUP(BI21,moybkl,3,1),VLOOKUP(BI21,moy3kl,3,1))),"-")</f>
        <v>-</v>
      </c>
      <c r="BM21" s="110" t="str">
        <f aca="false">IF(ISNUMBER(BI21),$BM$4,"-")</f>
        <v>-</v>
      </c>
      <c r="BN21" s="111"/>
      <c r="BO21" s="111"/>
      <c r="BP21" s="113" t="str">
        <f aca="false">IF(OR(ISBLANK(BN21),ISBLANK(BO21)),"-",ROUNDDOWN(BN21/BO21,3))</f>
        <v>-</v>
      </c>
      <c r="BQ21" s="109" t="str">
        <f aca="false">IF(ISNUMBER(BN21),IF(BM21&gt;0,ROUNDDOWN(BN21/(BJ21*BM21)%,2),0),"-")</f>
        <v>-</v>
      </c>
      <c r="BR21" s="109" t="str">
        <f aca="false">IF(OR(ISBLANK(BN21),ISBLANK(BO21)),"-",(ROUNDDOWN(BP21/BL21%,2)))</f>
        <v>-</v>
      </c>
      <c r="BS21" s="119"/>
      <c r="BT21" s="117" t="str">
        <f aca="false">IF(ISNUMBER(BP21),ROUNDDOWN(AVERAGE(BI21,BP21),3),"-")</f>
        <v>-</v>
      </c>
      <c r="BU21" s="120" t="str">
        <f aca="false">IF(ISNUMBER(BT21),IF(BT21&gt;=VLOOKUP($G$1,srtklasse,4,0),"P","-"),"-")</f>
        <v>-</v>
      </c>
      <c r="BV21" s="117" t="str">
        <f aca="false">IF(SUM(V21,AO21,BC21,BP21)&gt;0,AVERAGE(IF(V21&gt;0,V21,""),IF(AO21&gt;0,AO21,""),IF(BC21&gt;0,BC21,""),IF(BP21&gt;0,BP21,"")),"-")</f>
        <v>-</v>
      </c>
      <c r="BW21" s="120" t="str">
        <f aca="false">IF(ISNUMBER(BV21),IF(BV21&gt;=VLOOKUP($G$1,srtklasse,4,0),"P","-"),"-")</f>
        <v>-</v>
      </c>
      <c r="BX21" s="121"/>
    </row>
    <row r="22" customFormat="false" ht="15" hidden="false" customHeight="true" outlineLevel="0" collapsed="false">
      <c r="A22" s="101" t="n">
        <f aca="false">A21+1</f>
        <v>15</v>
      </c>
      <c r="B22" s="102"/>
      <c r="C22" s="124"/>
      <c r="D22" s="102"/>
      <c r="E22" s="103"/>
      <c r="F22" s="102"/>
      <c r="G22" s="103"/>
      <c r="H22" s="122"/>
      <c r="I22" s="122"/>
      <c r="J22" s="122"/>
      <c r="K22" s="106" t="str">
        <f aca="false">IF(MAX(H22,I22,J22)=0,"",IF(AND(OR(ISNUMBER(H22),ISNUMBER(I22)),ISNUMBER(J22)),"XX",IF(ISNUMBER(J22),J22,MAX(H22,I22))))</f>
        <v/>
      </c>
      <c r="L22" s="107" t="str">
        <f aca="false">IF(ISNUMBER(K22),IF(ISNUMBER(J22),"NEE","JA"),"")</f>
        <v/>
      </c>
      <c r="M22" s="108" t="str">
        <f aca="false">IF(ISBLANK($G$1),"?",IF(ISNUMBER(K22),CHOOSE(VLOOKUP($G$1,srtklasse,3,0),VLOOKUP(K22,moylkl,VLOOKUP($G$1,srtklasse,2,0),1),VLOOKUP(K22,moybkl,5,1),VLOOKUP(K22,moy3kl,5,1)),"-"))</f>
        <v>-</v>
      </c>
      <c r="N22" s="109" t="str">
        <f aca="false">IF(ISNUMBER(K22),IF(VLOOKUP($G$1,srtklasse,2,0)=6,7,CHOOSE(VLOOKUP($G$1,srtklasse,3,0),VLOOKUP(K22,moylkl,1,1),VLOOKUP(K22,moybkl,1,1),VLOOKUP(K22,moy3kl,1,1))),"-")</f>
        <v>-</v>
      </c>
      <c r="O22" s="109" t="str">
        <f aca="false">IF(ISNUMBER(K22),IF(VLOOKUP($G$1,srtklasse,2,0)=6,11,CHOOSE(VLOOKUP($G$1,srtklasse,3,0),VLOOKUP(K22,moylkl,3,1),VLOOKUP(K22,moybkl,3,1),VLOOKUP(K22,moy3kl,3,1))),"-")</f>
        <v>-</v>
      </c>
      <c r="P22" s="110" t="str">
        <f aca="false">IF(ISNUMBER(K22),P21,"-")</f>
        <v>-</v>
      </c>
      <c r="Q22" s="111"/>
      <c r="R22" s="111"/>
      <c r="S22" s="111"/>
      <c r="T22" s="112" t="str">
        <f aca="false">IF(MAX(Q22:S22)&gt;0,P22,U22)</f>
        <v>-</v>
      </c>
      <c r="U22" s="112" t="str">
        <f aca="false">IF(ISBLANK(Q22),"-",Q22)</f>
        <v>-</v>
      </c>
      <c r="V22" s="113" t="str">
        <f aca="false">IF(OR(ISBLANK(R22),ISBLANK(S22)),"-",ROUNDDOWN(R22/S22,3))</f>
        <v>-</v>
      </c>
      <c r="W22" s="109" t="str">
        <f aca="false">IF(OR(ISBLANK(R22),ISBLANK(S22)),"-",IF(AND(L22="NEE",V22/O22&gt;1),100,ROUNDDOWN(V22/O22%,2)))</f>
        <v>-</v>
      </c>
      <c r="X22" s="109" t="str">
        <f aca="false">IF(ISNUMBER(R22),IF(T22&gt;0,ROUNDDOWN(R22/(M22*T22)%,2),0),"-")</f>
        <v>-</v>
      </c>
      <c r="Y22" s="114" t="str">
        <f aca="false">Y21</f>
        <v>M</v>
      </c>
      <c r="Z22" s="112" t="str">
        <f aca="false">IF(ISNUMBER(U22),RANK(U22,$U$8:$U$67,0)+((COUNT($U$8:$U$67)+1-RANK(U22,$U$8:$U$67,0)-RANK(U22,$U$8:$U$67,1))/2),"-")</f>
        <v>-</v>
      </c>
      <c r="AA22" s="112" t="str">
        <f aca="false">IF(Y22="M",IF(ISNUMBER(W22),RANK(W22,$W$8:$W$67,0)+((COUNT($W$8:$W$67)+1-RANK(W22,$W$8:$W$67,0)-RANK(W22,$W$8:$W$67,1))/2),"-"),IF(ISNUMBER(X22),RANK(X22,$X$8:$X$67,0)+((COUNT($X$8:$X$67)+1-RANK(X22,$X$8:$X$67,0)-RANK(X22,$X$8:$X$67,1))/2),"-"))</f>
        <v>-</v>
      </c>
      <c r="AB22" s="112" t="str">
        <f aca="false">IF(AND(ISNUMBER(Z22),ISNUMBER(AA22)),Z22+AA22,"-")</f>
        <v>-</v>
      </c>
      <c r="AC22" s="115" t="str">
        <f aca="false">IF(ISNUMBER(AB22),RANK(AB22,$AB$8:$AB$67,1)+((COUNT($AB$8:$AB$67)+1-RANK(AB22,$AB$8:$AB$67,0)-RANK(AB22,$AB$8:$AB$67,1))/2),"-")</f>
        <v>-</v>
      </c>
      <c r="AD22" s="116"/>
      <c r="AE22" s="117" t="str">
        <f aca="false">IF(ISNUMBER(V22),IF(L22="JA",ROUNDDOWN(AVERAGE(K22,V22),3),V22),"-")</f>
        <v>-</v>
      </c>
      <c r="AF22" s="118" t="str">
        <f aca="false">IF(ISNUMBER(AE22),IF(AE22&gt;=VLOOKUP($G$1,srtklasse,4,0),"P","-"),"-")</f>
        <v>-</v>
      </c>
      <c r="AG22" s="117" t="str">
        <f aca="false">IF(ISNUMBER(K22),ROUNDDOWN(MAX(K22,AE22),3),"-")</f>
        <v>-</v>
      </c>
      <c r="AH22" s="108" t="str">
        <f aca="false">IF(ISBLANK($G$1),"?",IF(ISNUMBER(AG22),CHOOSE(VLOOKUP($G$1,srtklasse,3,0),VLOOKUP(AG22,moylkl,VLOOKUP($G$1,srtklasse,2,0),1),VLOOKUP(AG22,moybkl,5,1),VLOOKUP(AG22,moy3kl,5,1)),"-"))</f>
        <v>-</v>
      </c>
      <c r="AI22" s="109" t="str">
        <f aca="false">IF(ISNUMBER(AG22),IF(VLOOKUP($G$1,srtklasse,2,0)=6,7,CHOOSE(VLOOKUP($G$1,srtklasse,3,0),VLOOKUP(AG22,moylkl,1,1),VLOOKUP(AG22,moybkl,1,1),VLOOKUP(AG22,moy3kl,1,1))),"-")</f>
        <v>-</v>
      </c>
      <c r="AJ22" s="109" t="str">
        <f aca="false">IF(ISNUMBER(AG22),IF(VLOOKUP($G$1,srtklasse,2,0)=6,11,CHOOSE(VLOOKUP($G$1,srtklasse,3,0),VLOOKUP(AG22,moylkl,3,1),VLOOKUP(AG22,moybkl,3,1),VLOOKUP(AG22,moy3kl,3,1))),"-")</f>
        <v>-</v>
      </c>
      <c r="AK22" s="110" t="str">
        <f aca="false">IF(ISNUMBER(AG22),AK21,"-")</f>
        <v>-</v>
      </c>
      <c r="AL22" s="111"/>
      <c r="AM22" s="111"/>
      <c r="AN22" s="111"/>
      <c r="AO22" s="113" t="str">
        <f aca="false">IF(OR(ISBLANK(AM22),ISBLANK(AN22)),"-",ROUNDDOWN(AM22/AN22,3))</f>
        <v>-</v>
      </c>
      <c r="AP22" s="109" t="str">
        <f aca="false">IF(ISNUMBER(AM22),IF(AK22&gt;0,ROUNDDOWN(AM22/(AH22*AK22)%,2),0),"-")</f>
        <v>-</v>
      </c>
      <c r="AQ22" s="109" t="str">
        <f aca="false">IF(OR(ISBLANK(AM22),ISBLANK(AN22)),"-",IF(AND(L22="nee",ISNUMBER(AE22)),IF(AO22/AJ22&gt;1,100,ROUNDDOWN(AO22/AJ22%,2)),ROUNDDOWN(AO22/AJ22%,2)))</f>
        <v>-</v>
      </c>
      <c r="AR22" s="119"/>
      <c r="AS22" s="117" t="str">
        <f aca="false">IF(ISNUMBER(AO22),IF(AND(NOT(ISNUMBER(AE22)),L22="nee"),AO22,ROUNDDOWN(AVERAGE(AG22,AO22),3)),"-")</f>
        <v>-</v>
      </c>
      <c r="AT22" s="120" t="str">
        <f aca="false">IF(ISNUMBER(AS22),IF(AS22&gt;=VLOOKUP($G$1,srtklasse,4,0),"P","-"),"-")</f>
        <v>-</v>
      </c>
      <c r="AU22" s="117" t="str">
        <f aca="false">IF(ISNUMBER(K22),ROUNDDOWN(MAX(K22,AE22,AS22),3),"-")</f>
        <v>-</v>
      </c>
      <c r="AV22" s="108" t="str">
        <f aca="false">IF(ISBLANK($G$1),"?",IF(ISNUMBER(AU22),CHOOSE(VLOOKUP($G$1,srtklasse,3,0),VLOOKUP(AU22,moylkl,VLOOKUP($G$1,srtklasse,2,0),1),VLOOKUP(AU22,moybkl,5,1),VLOOKUP(AU22,moy3kl,5,1)),"-"))</f>
        <v>-</v>
      </c>
      <c r="AW22" s="109" t="str">
        <f aca="false">IF(ISNUMBER(AU22),IF(VLOOKUP($G$1,srtklasse,2,0)=6,7,CHOOSE(VLOOKUP($G$1,srtklasse,3,0),VLOOKUP(AU22,moylkl,1,1),VLOOKUP(AU22,moybkl,1,1),VLOOKUP(AU22,moy3kl,1,1))),"-")</f>
        <v>-</v>
      </c>
      <c r="AX22" s="109" t="str">
        <f aca="false">IF(ISNUMBER(AU22),IF(VLOOKUP($G$1,srtklasse,2,0)=6,11,CHOOSE(VLOOKUP($G$1,srtklasse,3,0),VLOOKUP(AU22,moylkl,3,1),VLOOKUP(AU22,moybkl,3,1),VLOOKUP(AU22,moy3kl,3,1))),"-")</f>
        <v>-</v>
      </c>
      <c r="AY22" s="110" t="str">
        <f aca="false">IF(ISNUMBER(AU22),AY21,"-")</f>
        <v>-</v>
      </c>
      <c r="AZ22" s="111"/>
      <c r="BA22" s="111"/>
      <c r="BB22" s="111"/>
      <c r="BC22" s="113" t="str">
        <f aca="false">IF(OR(ISBLANK(BA22),ISBLANK(BB22)),"-",ROUNDDOWN(BA22/BB22,3))</f>
        <v>-</v>
      </c>
      <c r="BD22" s="109" t="str">
        <f aca="false">IF(ISNUMBER(BA22),IF(AY22&gt;0,ROUNDDOWN(BA22/(AV22*AY22)%,2),0),"-")</f>
        <v>-</v>
      </c>
      <c r="BE22" s="109" t="str">
        <f aca="false">IF(OR(ISBLANK(BA22),ISBLANK(BB22)),"-",(ROUNDDOWN(BC22/AX22%,2)))</f>
        <v>-</v>
      </c>
      <c r="BF22" s="119"/>
      <c r="BG22" s="117" t="str">
        <f aca="false">IF(ISNUMBER(BC22),ROUNDDOWN(AVERAGE(AU22,BC22),3),"-")</f>
        <v>-</v>
      </c>
      <c r="BH22" s="120" t="str">
        <f aca="false">IF(ISNUMBER(BG22),IF(BG22&gt;=VLOOKUP($G$1,srtklasse,4,0),"P","-"),"-")</f>
        <v>-</v>
      </c>
      <c r="BI22" s="117" t="str">
        <f aca="false">IF(ISNUMBER(BF22),ROUNDDOWN(MAX(K22,AE22,AS22,BG22),3),"-")</f>
        <v>-</v>
      </c>
      <c r="BJ22" s="108" t="str">
        <f aca="false">IF(ISBLANK($G$1),"?",IF(ISNUMBER(BI22),CHOOSE(VLOOKUP($G$1,srtklasse,3,0),VLOOKUP(BI22,moylkl,VLOOKUP($G$1,srtklasse,2,0),1),VLOOKUP(BI22,moybkl,5,1),VLOOKUP(BI22,moy3kl,5,1)),"-"))</f>
        <v>-</v>
      </c>
      <c r="BK22" s="109" t="str">
        <f aca="false">IF(ISNUMBER(BI22),IF(VLOOKUP($G$1,srtklasse,2,0)=6,7,CHOOSE(VLOOKUP($G$1,srtklasse,3,0),VLOOKUP(BI22,moylkl,1,1),VLOOKUP(BI22,moybkl,1,1),VLOOKUP(BI22,moy3kl,1,1))),"-")</f>
        <v>-</v>
      </c>
      <c r="BL22" s="109" t="str">
        <f aca="false">IF(ISNUMBER(BI22),IF(VLOOKUP($G$1,srtklasse,2,0)=6,11,CHOOSE(VLOOKUP($G$1,srtklasse,3,0),VLOOKUP(BI22,moylkl,3,1),VLOOKUP(BI22,moybkl,3,1),VLOOKUP(BI22,moy3kl,3,1))),"-")</f>
        <v>-</v>
      </c>
      <c r="BM22" s="110" t="str">
        <f aca="false">IF(ISNUMBER(BI22),$BM$4,"-")</f>
        <v>-</v>
      </c>
      <c r="BN22" s="111"/>
      <c r="BO22" s="111"/>
      <c r="BP22" s="113" t="str">
        <f aca="false">IF(OR(ISBLANK(BN22),ISBLANK(BO22)),"-",ROUNDDOWN(BN22/BO22,3))</f>
        <v>-</v>
      </c>
      <c r="BQ22" s="109" t="str">
        <f aca="false">IF(ISNUMBER(BN22),IF(BM22&gt;0,ROUNDDOWN(BN22/(BJ22*BM22)%,2),0),"-")</f>
        <v>-</v>
      </c>
      <c r="BR22" s="109" t="str">
        <f aca="false">IF(OR(ISBLANK(BN22),ISBLANK(BO22)),"-",(ROUNDDOWN(BP22/BL22%,2)))</f>
        <v>-</v>
      </c>
      <c r="BS22" s="119"/>
      <c r="BT22" s="117" t="str">
        <f aca="false">IF(ISNUMBER(BP22),ROUNDDOWN(AVERAGE(BI22,BP22),3),"-")</f>
        <v>-</v>
      </c>
      <c r="BU22" s="120" t="str">
        <f aca="false">IF(ISNUMBER(BT22),IF(BT22&gt;=VLOOKUP($G$1,srtklasse,4,0),"P","-"),"-")</f>
        <v>-</v>
      </c>
      <c r="BV22" s="117" t="str">
        <f aca="false">IF(SUM(V22,AO22,BC22,BP22)&gt;0,AVERAGE(IF(V22&gt;0,V22,""),IF(AO22&gt;0,AO22,""),IF(BC22&gt;0,BC22,""),IF(BP22&gt;0,BP22,"")),"-")</f>
        <v>-</v>
      </c>
      <c r="BW22" s="120" t="str">
        <f aca="false">IF(ISNUMBER(BV22),IF(BV22&gt;=VLOOKUP($G$1,srtklasse,4,0),"P","-"),"-")</f>
        <v>-</v>
      </c>
      <c r="BX22" s="121"/>
    </row>
    <row r="23" customFormat="false" ht="15" hidden="false" customHeight="true" outlineLevel="0" collapsed="false">
      <c r="A23" s="101" t="n">
        <f aca="false">A22+1</f>
        <v>16</v>
      </c>
      <c r="B23" s="102"/>
      <c r="C23" s="124"/>
      <c r="D23" s="102"/>
      <c r="E23" s="103"/>
      <c r="F23" s="102"/>
      <c r="G23" s="103"/>
      <c r="H23" s="122"/>
      <c r="I23" s="122"/>
      <c r="J23" s="122"/>
      <c r="K23" s="106" t="str">
        <f aca="false">IF(MAX(H23,I23,J23)=0,"",IF(AND(OR(ISNUMBER(H23),ISNUMBER(I23)),ISNUMBER(J23)),"XX",IF(ISNUMBER(J23),J23,MAX(H23,I23))))</f>
        <v/>
      </c>
      <c r="L23" s="107" t="str">
        <f aca="false">IF(ISNUMBER(K23),IF(ISNUMBER(J23),"NEE","JA"),"")</f>
        <v/>
      </c>
      <c r="M23" s="108" t="str">
        <f aca="false">IF(ISBLANK($G$1),"?",IF(ISNUMBER(K23),CHOOSE(VLOOKUP($G$1,srtklasse,3,0),VLOOKUP(K23,moylkl,VLOOKUP($G$1,srtklasse,2,0),1),VLOOKUP(K23,moybkl,5,1),VLOOKUP(K23,moy3kl,5,1)),"-"))</f>
        <v>-</v>
      </c>
      <c r="N23" s="109" t="str">
        <f aca="false">IF(ISNUMBER(K23),IF(VLOOKUP($G$1,srtklasse,2,0)=6,7,CHOOSE(VLOOKUP($G$1,srtklasse,3,0),VLOOKUP(K23,moylkl,1,1),VLOOKUP(K23,moybkl,1,1),VLOOKUP(K23,moy3kl,1,1))),"-")</f>
        <v>-</v>
      </c>
      <c r="O23" s="109" t="str">
        <f aca="false">IF(ISNUMBER(K23),IF(VLOOKUP($G$1,srtklasse,2,0)=6,11,CHOOSE(VLOOKUP($G$1,srtklasse,3,0),VLOOKUP(K23,moylkl,3,1),VLOOKUP(K23,moybkl,3,1),VLOOKUP(K23,moy3kl,3,1))),"-")</f>
        <v>-</v>
      </c>
      <c r="P23" s="110" t="str">
        <f aca="false">IF(ISNUMBER(K23),P22,"-")</f>
        <v>-</v>
      </c>
      <c r="Q23" s="111"/>
      <c r="R23" s="111"/>
      <c r="S23" s="111"/>
      <c r="T23" s="112" t="str">
        <f aca="false">IF(MAX(Q23:S23)&gt;0,P23,U23)</f>
        <v>-</v>
      </c>
      <c r="U23" s="112" t="str">
        <f aca="false">IF(ISBLANK(Q23),"-",Q23)</f>
        <v>-</v>
      </c>
      <c r="V23" s="113" t="str">
        <f aca="false">IF(OR(ISBLANK(R23),ISBLANK(S23)),"-",ROUNDDOWN(R23/S23,3))</f>
        <v>-</v>
      </c>
      <c r="W23" s="109" t="str">
        <f aca="false">IF(OR(ISBLANK(R23),ISBLANK(S23)),"-",IF(AND(L23="NEE",V23/O23&gt;1),100,ROUNDDOWN(V23/O23%,2)))</f>
        <v>-</v>
      </c>
      <c r="X23" s="109" t="str">
        <f aca="false">IF(ISNUMBER(R23),IF(T23&gt;0,ROUNDDOWN(R23/(M23*T23)%,2),0),"-")</f>
        <v>-</v>
      </c>
      <c r="Y23" s="114" t="str">
        <f aca="false">Y22</f>
        <v>M</v>
      </c>
      <c r="Z23" s="112" t="str">
        <f aca="false">IF(ISNUMBER(U23),RANK(U23,$U$8:$U$67,0)+((COUNT($U$8:$U$67)+1-RANK(U23,$U$8:$U$67,0)-RANK(U23,$U$8:$U$67,1))/2),"-")</f>
        <v>-</v>
      </c>
      <c r="AA23" s="112" t="str">
        <f aca="false">IF(Y23="M",IF(ISNUMBER(W23),RANK(W23,$W$8:$W$67,0)+((COUNT($W$8:$W$67)+1-RANK(W23,$W$8:$W$67,0)-RANK(W23,$W$8:$W$67,1))/2),"-"),IF(ISNUMBER(X23),RANK(X23,$X$8:$X$67,0)+((COUNT($X$8:$X$67)+1-RANK(X23,$X$8:$X$67,0)-RANK(X23,$X$8:$X$67,1))/2),"-"))</f>
        <v>-</v>
      </c>
      <c r="AB23" s="112" t="str">
        <f aca="false">IF(AND(ISNUMBER(Z23),ISNUMBER(AA23)),Z23+AA23,"-")</f>
        <v>-</v>
      </c>
      <c r="AC23" s="115" t="str">
        <f aca="false">IF(ISNUMBER(AB23),RANK(AB23,$AB$8:$AB$67,1)+((COUNT($AB$8:$AB$67)+1-RANK(AB23,$AB$8:$AB$67,0)-RANK(AB23,$AB$8:$AB$67,1))/2),"-")</f>
        <v>-</v>
      </c>
      <c r="AD23" s="116"/>
      <c r="AE23" s="117" t="str">
        <f aca="false">IF(ISNUMBER(V23),IF(L23="JA",ROUNDDOWN(AVERAGE(K23,V23),3),V23),"-")</f>
        <v>-</v>
      </c>
      <c r="AF23" s="118" t="str">
        <f aca="false">IF(ISNUMBER(AE23),IF(AE23&gt;=VLOOKUP($G$1,srtklasse,4,0),"P","-"),"-")</f>
        <v>-</v>
      </c>
      <c r="AG23" s="117" t="str">
        <f aca="false">IF(ISNUMBER(K23),ROUNDDOWN(MAX(K23,AE23),3),"-")</f>
        <v>-</v>
      </c>
      <c r="AH23" s="108" t="str">
        <f aca="false">IF(ISBLANK($G$1),"?",IF(ISNUMBER(AG23),CHOOSE(VLOOKUP($G$1,srtklasse,3,0),VLOOKUP(AG23,moylkl,VLOOKUP($G$1,srtklasse,2,0),1),VLOOKUP(AG23,moybkl,5,1),VLOOKUP(AG23,moy3kl,5,1)),"-"))</f>
        <v>-</v>
      </c>
      <c r="AI23" s="109" t="str">
        <f aca="false">IF(ISNUMBER(AG23),IF(VLOOKUP($G$1,srtklasse,2,0)=6,7,CHOOSE(VLOOKUP($G$1,srtklasse,3,0),VLOOKUP(AG23,moylkl,1,1),VLOOKUP(AG23,moybkl,1,1),VLOOKUP(AG23,moy3kl,1,1))),"-")</f>
        <v>-</v>
      </c>
      <c r="AJ23" s="109" t="str">
        <f aca="false">IF(ISNUMBER(AG23),IF(VLOOKUP($G$1,srtklasse,2,0)=6,11,CHOOSE(VLOOKUP($G$1,srtklasse,3,0),VLOOKUP(AG23,moylkl,3,1),VLOOKUP(AG23,moybkl,3,1),VLOOKUP(AG23,moy3kl,3,1))),"-")</f>
        <v>-</v>
      </c>
      <c r="AK23" s="110" t="str">
        <f aca="false">IF(ISNUMBER(AG23),AK22,"-")</f>
        <v>-</v>
      </c>
      <c r="AL23" s="111"/>
      <c r="AM23" s="111"/>
      <c r="AN23" s="111"/>
      <c r="AO23" s="113" t="str">
        <f aca="false">IF(OR(ISBLANK(AM23),ISBLANK(AN23)),"-",ROUNDDOWN(AM23/AN23,3))</f>
        <v>-</v>
      </c>
      <c r="AP23" s="109" t="str">
        <f aca="false">IF(ISNUMBER(AM23),IF(AK23&gt;0,ROUNDDOWN(AM23/(AH23*AK23)%,2),0),"-")</f>
        <v>-</v>
      </c>
      <c r="AQ23" s="109" t="str">
        <f aca="false">IF(OR(ISBLANK(AM23),ISBLANK(AN23)),"-",IF(AND(L23="nee",ISNUMBER(AE23)),IF(AO23/AJ23&gt;1,100,ROUNDDOWN(AO23/AJ23%,2)),ROUNDDOWN(AO23/AJ23%,2)))</f>
        <v>-</v>
      </c>
      <c r="AR23" s="119"/>
      <c r="AS23" s="117" t="str">
        <f aca="false">IF(ISNUMBER(AO23),IF(AND(NOT(ISNUMBER(AE23)),L23="nee"),AO23,ROUNDDOWN(AVERAGE(AG23,AO23),3)),"-")</f>
        <v>-</v>
      </c>
      <c r="AT23" s="120" t="str">
        <f aca="false">IF(ISNUMBER(AS23),IF(AS23&gt;=VLOOKUP($G$1,srtklasse,4,0),"P","-"),"-")</f>
        <v>-</v>
      </c>
      <c r="AU23" s="117" t="str">
        <f aca="false">IF(ISNUMBER(K23),ROUNDDOWN(MAX(K23,AE23,AS23),3),"-")</f>
        <v>-</v>
      </c>
      <c r="AV23" s="108" t="str">
        <f aca="false">IF(ISBLANK($G$1),"?",IF(ISNUMBER(AU23),CHOOSE(VLOOKUP($G$1,srtklasse,3,0),VLOOKUP(AU23,moylkl,VLOOKUP($G$1,srtklasse,2,0),1),VLOOKUP(AU23,moybkl,5,1),VLOOKUP(AU23,moy3kl,5,1)),"-"))</f>
        <v>-</v>
      </c>
      <c r="AW23" s="109" t="str">
        <f aca="false">IF(ISNUMBER(AU23),IF(VLOOKUP($G$1,srtklasse,2,0)=6,7,CHOOSE(VLOOKUP($G$1,srtklasse,3,0),VLOOKUP(AU23,moylkl,1,1),VLOOKUP(AU23,moybkl,1,1),VLOOKUP(AU23,moy3kl,1,1))),"-")</f>
        <v>-</v>
      </c>
      <c r="AX23" s="109" t="str">
        <f aca="false">IF(ISNUMBER(AU23),IF(VLOOKUP($G$1,srtklasse,2,0)=6,11,CHOOSE(VLOOKUP($G$1,srtklasse,3,0),VLOOKUP(AU23,moylkl,3,1),VLOOKUP(AU23,moybkl,3,1),VLOOKUP(AU23,moy3kl,3,1))),"-")</f>
        <v>-</v>
      </c>
      <c r="AY23" s="110" t="str">
        <f aca="false">IF(ISNUMBER(AU23),AY22,"-")</f>
        <v>-</v>
      </c>
      <c r="AZ23" s="111"/>
      <c r="BA23" s="111"/>
      <c r="BB23" s="111"/>
      <c r="BC23" s="113" t="str">
        <f aca="false">IF(OR(ISBLANK(BA23),ISBLANK(BB23)),"-",ROUNDDOWN(BA23/BB23,3))</f>
        <v>-</v>
      </c>
      <c r="BD23" s="109" t="str">
        <f aca="false">IF(ISNUMBER(BA23),IF(AY23&gt;0,ROUNDDOWN(BA23/(AV23*AY23)%,2),0),"-")</f>
        <v>-</v>
      </c>
      <c r="BE23" s="109" t="str">
        <f aca="false">IF(OR(ISBLANK(BA23),ISBLANK(BB23)),"-",(ROUNDDOWN(BC23/AX23%,2)))</f>
        <v>-</v>
      </c>
      <c r="BF23" s="119"/>
      <c r="BG23" s="117" t="str">
        <f aca="false">IF(ISNUMBER(BC23),ROUNDDOWN(AVERAGE(AU23,BC23),3),"-")</f>
        <v>-</v>
      </c>
      <c r="BH23" s="120" t="str">
        <f aca="false">IF(ISNUMBER(BG23),IF(BG23&gt;=VLOOKUP($G$1,srtklasse,4,0),"P","-"),"-")</f>
        <v>-</v>
      </c>
      <c r="BI23" s="117" t="str">
        <f aca="false">IF(ISNUMBER(BF23),ROUNDDOWN(MAX(K23,AE23,AS23,BG23),3),"-")</f>
        <v>-</v>
      </c>
      <c r="BJ23" s="108" t="str">
        <f aca="false">IF(ISBLANK($G$1),"?",IF(ISNUMBER(BI23),CHOOSE(VLOOKUP($G$1,srtklasse,3,0),VLOOKUP(BI23,moylkl,VLOOKUP($G$1,srtklasse,2,0),1),VLOOKUP(BI23,moybkl,5,1),VLOOKUP(BI23,moy3kl,5,1)),"-"))</f>
        <v>-</v>
      </c>
      <c r="BK23" s="109" t="str">
        <f aca="false">IF(ISNUMBER(BI23),IF(VLOOKUP($G$1,srtklasse,2,0)=6,7,CHOOSE(VLOOKUP($G$1,srtklasse,3,0),VLOOKUP(BI23,moylkl,1,1),VLOOKUP(BI23,moybkl,1,1),VLOOKUP(BI23,moy3kl,1,1))),"-")</f>
        <v>-</v>
      </c>
      <c r="BL23" s="109" t="str">
        <f aca="false">IF(ISNUMBER(BI23),IF(VLOOKUP($G$1,srtklasse,2,0)=6,11,CHOOSE(VLOOKUP($G$1,srtklasse,3,0),VLOOKUP(BI23,moylkl,3,1),VLOOKUP(BI23,moybkl,3,1),VLOOKUP(BI23,moy3kl,3,1))),"-")</f>
        <v>-</v>
      </c>
      <c r="BM23" s="110" t="str">
        <f aca="false">IF(ISNUMBER(BI23),$BM$4,"-")</f>
        <v>-</v>
      </c>
      <c r="BN23" s="111"/>
      <c r="BO23" s="111"/>
      <c r="BP23" s="113" t="str">
        <f aca="false">IF(OR(ISBLANK(BN23),ISBLANK(BO23)),"-",ROUNDDOWN(BN23/BO23,3))</f>
        <v>-</v>
      </c>
      <c r="BQ23" s="109" t="str">
        <f aca="false">IF(ISNUMBER(BN23),IF(BM23&gt;0,ROUNDDOWN(BN23/(BJ23*BM23)%,2),0),"-")</f>
        <v>-</v>
      </c>
      <c r="BR23" s="109" t="str">
        <f aca="false">IF(OR(ISBLANK(BN23),ISBLANK(BO23)),"-",(ROUNDDOWN(BP23/BL23%,2)))</f>
        <v>-</v>
      </c>
      <c r="BS23" s="119"/>
      <c r="BT23" s="117" t="str">
        <f aca="false">IF(ISNUMBER(BP23),ROUNDDOWN(AVERAGE(BI23,BP23),3),"-")</f>
        <v>-</v>
      </c>
      <c r="BU23" s="120" t="str">
        <f aca="false">IF(ISNUMBER(BT23),IF(BT23&gt;=VLOOKUP($G$1,srtklasse,4,0),"P","-"),"-")</f>
        <v>-</v>
      </c>
      <c r="BV23" s="117" t="str">
        <f aca="false">IF(SUM(V23,AO23,BC23,BP23)&gt;0,AVERAGE(IF(V23&gt;0,V23,""),IF(AO23&gt;0,AO23,""),IF(BC23&gt;0,BC23,""),IF(BP23&gt;0,BP23,"")),"-")</f>
        <v>-</v>
      </c>
      <c r="BW23" s="120" t="str">
        <f aca="false">IF(ISNUMBER(BV23),IF(BV23&gt;=VLOOKUP($G$1,srtklasse,4,0),"P","-"),"-")</f>
        <v>-</v>
      </c>
      <c r="BX23" s="121"/>
    </row>
    <row r="24" customFormat="false" ht="15" hidden="false" customHeight="true" outlineLevel="0" collapsed="false">
      <c r="A24" s="101" t="n">
        <f aca="false">A23+1</f>
        <v>17</v>
      </c>
      <c r="B24" s="102"/>
      <c r="C24" s="124"/>
      <c r="D24" s="102"/>
      <c r="E24" s="103"/>
      <c r="F24" s="102"/>
      <c r="G24" s="103"/>
      <c r="H24" s="122"/>
      <c r="I24" s="122"/>
      <c r="J24" s="122"/>
      <c r="K24" s="106" t="str">
        <f aca="false">IF(MAX(H24,I24,J24)=0,"",IF(AND(OR(ISNUMBER(H24),ISNUMBER(I24)),ISNUMBER(J24)),"XX",IF(ISNUMBER(J24),J24,MAX(H24,I24))))</f>
        <v/>
      </c>
      <c r="L24" s="107" t="str">
        <f aca="false">IF(ISNUMBER(K24),IF(ISNUMBER(J24),"NEE","JA"),"")</f>
        <v/>
      </c>
      <c r="M24" s="108" t="str">
        <f aca="false">IF(ISBLANK($G$1),"?",IF(ISNUMBER(K24),CHOOSE(VLOOKUP($G$1,srtklasse,3,0),VLOOKUP(K24,moylkl,VLOOKUP($G$1,srtklasse,2,0),1),VLOOKUP(K24,moybkl,5,1),VLOOKUP(K24,moy3kl,5,1)),"-"))</f>
        <v>-</v>
      </c>
      <c r="N24" s="109" t="str">
        <f aca="false">IF(ISNUMBER(K24),IF(VLOOKUP($G$1,srtklasse,2,0)=6,7,CHOOSE(VLOOKUP($G$1,srtklasse,3,0),VLOOKUP(K24,moylkl,1,1),VLOOKUP(K24,moybkl,1,1),VLOOKUP(K24,moy3kl,1,1))),"-")</f>
        <v>-</v>
      </c>
      <c r="O24" s="109" t="str">
        <f aca="false">IF(ISNUMBER(K24),IF(VLOOKUP($G$1,srtklasse,2,0)=6,11,CHOOSE(VLOOKUP($G$1,srtklasse,3,0),VLOOKUP(K24,moylkl,3,1),VLOOKUP(K24,moybkl,3,1),VLOOKUP(K24,moy3kl,3,1))),"-")</f>
        <v>-</v>
      </c>
      <c r="P24" s="110" t="str">
        <f aca="false">IF(ISNUMBER(K24),P23,"-")</f>
        <v>-</v>
      </c>
      <c r="Q24" s="111"/>
      <c r="R24" s="111"/>
      <c r="S24" s="111"/>
      <c r="T24" s="112" t="str">
        <f aca="false">IF(MAX(Q24:S24)&gt;0,P24,U24)</f>
        <v>-</v>
      </c>
      <c r="U24" s="112" t="str">
        <f aca="false">IF(ISBLANK(Q24),"-",Q24)</f>
        <v>-</v>
      </c>
      <c r="V24" s="113" t="str">
        <f aca="false">IF(OR(ISBLANK(R24),ISBLANK(S24)),"-",ROUNDDOWN(R24/S24,3))</f>
        <v>-</v>
      </c>
      <c r="W24" s="109" t="str">
        <f aca="false">IF(OR(ISBLANK(R24),ISBLANK(S24)),"-",IF(AND(L24="NEE",V24/O24&gt;1),100,ROUNDDOWN(V24/O24%,2)))</f>
        <v>-</v>
      </c>
      <c r="X24" s="109" t="str">
        <f aca="false">IF(ISNUMBER(R24),IF(T24&gt;0,ROUNDDOWN(R24/(M24*T24)%,2),0),"-")</f>
        <v>-</v>
      </c>
      <c r="Y24" s="114" t="str">
        <f aca="false">Y23</f>
        <v>M</v>
      </c>
      <c r="Z24" s="112" t="str">
        <f aca="false">IF(ISNUMBER(U24),RANK(U24,$U$8:$U$67,0)+((COUNT($U$8:$U$67)+1-RANK(U24,$U$8:$U$67,0)-RANK(U24,$U$8:$U$67,1))/2),"-")</f>
        <v>-</v>
      </c>
      <c r="AA24" s="112" t="str">
        <f aca="false">IF(Y24="M",IF(ISNUMBER(W24),RANK(W24,$W$8:$W$67,0)+((COUNT($W$8:$W$67)+1-RANK(W24,$W$8:$W$67,0)-RANK(W24,$W$8:$W$67,1))/2),"-"),IF(ISNUMBER(X24),RANK(X24,$X$8:$X$67,0)+((COUNT($X$8:$X$67)+1-RANK(X24,$X$8:$X$67,0)-RANK(X24,$X$8:$X$67,1))/2),"-"))</f>
        <v>-</v>
      </c>
      <c r="AB24" s="112" t="str">
        <f aca="false">IF(AND(ISNUMBER(Z24),ISNUMBER(AA24)),Z24+AA24,"-")</f>
        <v>-</v>
      </c>
      <c r="AC24" s="115" t="str">
        <f aca="false">IF(ISNUMBER(AB24),RANK(AB24,$AB$8:$AB$67,1)+((COUNT($AB$8:$AB$67)+1-RANK(AB24,$AB$8:$AB$67,0)-RANK(AB24,$AB$8:$AB$67,1))/2),"-")</f>
        <v>-</v>
      </c>
      <c r="AD24" s="116"/>
      <c r="AE24" s="117" t="str">
        <f aca="false">IF(ISNUMBER(V24),IF(L24="JA",ROUNDDOWN(AVERAGE(K24,V24),3),V24),"-")</f>
        <v>-</v>
      </c>
      <c r="AF24" s="118" t="str">
        <f aca="false">IF(ISNUMBER(AE24),IF(AE24&gt;=VLOOKUP($G$1,srtklasse,4,0),"P","-"),"-")</f>
        <v>-</v>
      </c>
      <c r="AG24" s="117" t="str">
        <f aca="false">IF(ISNUMBER(K24),ROUNDDOWN(MAX(K24,AE24),3),"-")</f>
        <v>-</v>
      </c>
      <c r="AH24" s="108" t="str">
        <f aca="false">IF(ISBLANK($G$1),"?",IF(ISNUMBER(AG24),CHOOSE(VLOOKUP($G$1,srtklasse,3,0),VLOOKUP(AG24,moylkl,VLOOKUP($G$1,srtklasse,2,0),1),VLOOKUP(AG24,moybkl,5,1),VLOOKUP(AG24,moy3kl,5,1)),"-"))</f>
        <v>-</v>
      </c>
      <c r="AI24" s="109" t="str">
        <f aca="false">IF(ISNUMBER(AG24),IF(VLOOKUP($G$1,srtklasse,2,0)=6,7,CHOOSE(VLOOKUP($G$1,srtklasse,3,0),VLOOKUP(AG24,moylkl,1,1),VLOOKUP(AG24,moybkl,1,1),VLOOKUP(AG24,moy3kl,1,1))),"-")</f>
        <v>-</v>
      </c>
      <c r="AJ24" s="109" t="str">
        <f aca="false">IF(ISNUMBER(AG24),IF(VLOOKUP($G$1,srtklasse,2,0)=6,11,CHOOSE(VLOOKUP($G$1,srtklasse,3,0),VLOOKUP(AG24,moylkl,3,1),VLOOKUP(AG24,moybkl,3,1),VLOOKUP(AG24,moy3kl,3,1))),"-")</f>
        <v>-</v>
      </c>
      <c r="AK24" s="110" t="str">
        <f aca="false">IF(ISNUMBER(AG24),AK23,"-")</f>
        <v>-</v>
      </c>
      <c r="AL24" s="111"/>
      <c r="AM24" s="111"/>
      <c r="AN24" s="111"/>
      <c r="AO24" s="113" t="str">
        <f aca="false">IF(OR(ISBLANK(AM24),ISBLANK(AN24)),"-",ROUNDDOWN(AM24/AN24,3))</f>
        <v>-</v>
      </c>
      <c r="AP24" s="109" t="str">
        <f aca="false">IF(ISNUMBER(AM24),IF(AK24&gt;0,ROUNDDOWN(AM24/(AH24*AK24)%,2),0),"-")</f>
        <v>-</v>
      </c>
      <c r="AQ24" s="109" t="str">
        <f aca="false">IF(OR(ISBLANK(AM24),ISBLANK(AN24)),"-",IF(AND(L24="nee",ISNUMBER(AE24)),IF(AO24/AJ24&gt;1,100,ROUNDDOWN(AO24/AJ24%,2)),ROUNDDOWN(AO24/AJ24%,2)))</f>
        <v>-</v>
      </c>
      <c r="AR24" s="119"/>
      <c r="AS24" s="117" t="str">
        <f aca="false">IF(ISNUMBER(AO24),IF(AND(NOT(ISNUMBER(AE24)),L24="nee"),AO24,ROUNDDOWN(AVERAGE(AG24,AO24),3)),"-")</f>
        <v>-</v>
      </c>
      <c r="AT24" s="120" t="str">
        <f aca="false">IF(ISNUMBER(AS24),IF(AS24&gt;=VLOOKUP($G$1,srtklasse,4,0),"P","-"),"-")</f>
        <v>-</v>
      </c>
      <c r="AU24" s="117" t="str">
        <f aca="false">IF(ISNUMBER(K24),ROUNDDOWN(MAX(K24,AE24,AS24),3),"-")</f>
        <v>-</v>
      </c>
      <c r="AV24" s="108" t="str">
        <f aca="false">IF(ISBLANK($G$1),"?",IF(ISNUMBER(AU24),CHOOSE(VLOOKUP($G$1,srtklasse,3,0),VLOOKUP(AU24,moylkl,VLOOKUP($G$1,srtklasse,2,0),1),VLOOKUP(AU24,moybkl,5,1),VLOOKUP(AU24,moy3kl,5,1)),"-"))</f>
        <v>-</v>
      </c>
      <c r="AW24" s="109" t="str">
        <f aca="false">IF(ISNUMBER(AU24),IF(VLOOKUP($G$1,srtklasse,2,0)=6,7,CHOOSE(VLOOKUP($G$1,srtklasse,3,0),VLOOKUP(AU24,moylkl,1,1),VLOOKUP(AU24,moybkl,1,1),VLOOKUP(AU24,moy3kl,1,1))),"-")</f>
        <v>-</v>
      </c>
      <c r="AX24" s="109" t="str">
        <f aca="false">IF(ISNUMBER(AU24),IF(VLOOKUP($G$1,srtklasse,2,0)=6,11,CHOOSE(VLOOKUP($G$1,srtklasse,3,0),VLOOKUP(AU24,moylkl,3,1),VLOOKUP(AU24,moybkl,3,1),VLOOKUP(AU24,moy3kl,3,1))),"-")</f>
        <v>-</v>
      </c>
      <c r="AY24" s="110" t="str">
        <f aca="false">IF(ISNUMBER(AU24),AY23,"-")</f>
        <v>-</v>
      </c>
      <c r="AZ24" s="111"/>
      <c r="BA24" s="111"/>
      <c r="BB24" s="111"/>
      <c r="BC24" s="113" t="str">
        <f aca="false">IF(OR(ISBLANK(BA24),ISBLANK(BB24)),"-",ROUNDDOWN(BA24/BB24,3))</f>
        <v>-</v>
      </c>
      <c r="BD24" s="109" t="str">
        <f aca="false">IF(ISNUMBER(BA24),IF(AY24&gt;0,ROUNDDOWN(BA24/(AV24*AY24)%,2),0),"-")</f>
        <v>-</v>
      </c>
      <c r="BE24" s="109" t="str">
        <f aca="false">IF(OR(ISBLANK(BA24),ISBLANK(BB24)),"-",(ROUNDDOWN(BC24/AX24%,2)))</f>
        <v>-</v>
      </c>
      <c r="BF24" s="119"/>
      <c r="BG24" s="117" t="str">
        <f aca="false">IF(ISNUMBER(BC24),ROUNDDOWN(AVERAGE(AU24,BC24),3),"-")</f>
        <v>-</v>
      </c>
      <c r="BH24" s="120" t="str">
        <f aca="false">IF(ISNUMBER(BG24),IF(BG24&gt;=VLOOKUP($G$1,srtklasse,4,0),"P","-"),"-")</f>
        <v>-</v>
      </c>
      <c r="BI24" s="117" t="str">
        <f aca="false">IF(ISNUMBER(BF24),ROUNDDOWN(MAX(K24,AE24,AS24,BG24),3),"-")</f>
        <v>-</v>
      </c>
      <c r="BJ24" s="108" t="str">
        <f aca="false">IF(ISBLANK($G$1),"?",IF(ISNUMBER(BI24),CHOOSE(VLOOKUP($G$1,srtklasse,3,0),VLOOKUP(BI24,moylkl,VLOOKUP($G$1,srtklasse,2,0),1),VLOOKUP(BI24,moybkl,5,1),VLOOKUP(BI24,moy3kl,5,1)),"-"))</f>
        <v>-</v>
      </c>
      <c r="BK24" s="109" t="str">
        <f aca="false">IF(ISNUMBER(BI24),IF(VLOOKUP($G$1,srtklasse,2,0)=6,7,CHOOSE(VLOOKUP($G$1,srtklasse,3,0),VLOOKUP(BI24,moylkl,1,1),VLOOKUP(BI24,moybkl,1,1),VLOOKUP(BI24,moy3kl,1,1))),"-")</f>
        <v>-</v>
      </c>
      <c r="BL24" s="109" t="str">
        <f aca="false">IF(ISNUMBER(BI24),IF(VLOOKUP($G$1,srtklasse,2,0)=6,11,CHOOSE(VLOOKUP($G$1,srtklasse,3,0),VLOOKUP(BI24,moylkl,3,1),VLOOKUP(BI24,moybkl,3,1),VLOOKUP(BI24,moy3kl,3,1))),"-")</f>
        <v>-</v>
      </c>
      <c r="BM24" s="110" t="str">
        <f aca="false">IF(ISNUMBER(BI24),$BM$4,"-")</f>
        <v>-</v>
      </c>
      <c r="BN24" s="111"/>
      <c r="BO24" s="111"/>
      <c r="BP24" s="113" t="str">
        <f aca="false">IF(OR(ISBLANK(BN24),ISBLANK(BO24)),"-",ROUNDDOWN(BN24/BO24,3))</f>
        <v>-</v>
      </c>
      <c r="BQ24" s="109" t="str">
        <f aca="false">IF(ISNUMBER(BN24),IF(BM24&gt;0,ROUNDDOWN(BN24/(BJ24*BM24)%,2),0),"-")</f>
        <v>-</v>
      </c>
      <c r="BR24" s="109" t="str">
        <f aca="false">IF(OR(ISBLANK(BN24),ISBLANK(BO24)),"-",(ROUNDDOWN(BP24/BL24%,2)))</f>
        <v>-</v>
      </c>
      <c r="BS24" s="119"/>
      <c r="BT24" s="117" t="str">
        <f aca="false">IF(ISNUMBER(BP24),ROUNDDOWN(AVERAGE(BI24,BP24),3),"-")</f>
        <v>-</v>
      </c>
      <c r="BU24" s="120" t="str">
        <f aca="false">IF(ISNUMBER(BT24),IF(BT24&gt;=VLOOKUP($G$1,srtklasse,4,0),"P","-"),"-")</f>
        <v>-</v>
      </c>
      <c r="BV24" s="117" t="str">
        <f aca="false">IF(SUM(V24,AO24,BC24,BP24)&gt;0,AVERAGE(IF(V24&gt;0,V24,""),IF(AO24&gt;0,AO24,""),IF(BC24&gt;0,BC24,""),IF(BP24&gt;0,BP24,"")),"-")</f>
        <v>-</v>
      </c>
      <c r="BW24" s="120" t="str">
        <f aca="false">IF(ISNUMBER(BV24),IF(BV24&gt;=VLOOKUP($G$1,srtklasse,4,0),"P","-"),"-")</f>
        <v>-</v>
      </c>
      <c r="BX24" s="121"/>
    </row>
    <row r="25" customFormat="false" ht="15" hidden="false" customHeight="true" outlineLevel="0" collapsed="false">
      <c r="A25" s="101" t="n">
        <f aca="false">A24+1</f>
        <v>18</v>
      </c>
      <c r="B25" s="102"/>
      <c r="C25" s="124"/>
      <c r="D25" s="102"/>
      <c r="E25" s="103"/>
      <c r="F25" s="102"/>
      <c r="G25" s="103"/>
      <c r="H25" s="122"/>
      <c r="I25" s="122"/>
      <c r="J25" s="122"/>
      <c r="K25" s="106" t="str">
        <f aca="false">IF(MAX(H25,I25,J25)=0,"",IF(AND(OR(ISNUMBER(H25),ISNUMBER(I25)),ISNUMBER(J25)),"XX",IF(ISNUMBER(J25),J25,MAX(H25,I25))))</f>
        <v/>
      </c>
      <c r="L25" s="107" t="str">
        <f aca="false">IF(ISNUMBER(K25),IF(ISNUMBER(J25),"NEE","JA"),"")</f>
        <v/>
      </c>
      <c r="M25" s="108" t="str">
        <f aca="false">IF(ISBLANK($G$1),"?",IF(ISNUMBER(K25),CHOOSE(VLOOKUP($G$1,srtklasse,3,0),VLOOKUP(K25,moylkl,VLOOKUP($G$1,srtklasse,2,0),1),VLOOKUP(K25,moybkl,5,1),VLOOKUP(K25,moy3kl,5,1)),"-"))</f>
        <v>-</v>
      </c>
      <c r="N25" s="109" t="str">
        <f aca="false">IF(ISNUMBER(K25),IF(VLOOKUP($G$1,srtklasse,2,0)=6,7,CHOOSE(VLOOKUP($G$1,srtklasse,3,0),VLOOKUP(K25,moylkl,1,1),VLOOKUP(K25,moybkl,1,1),VLOOKUP(K25,moy3kl,1,1))),"-")</f>
        <v>-</v>
      </c>
      <c r="O25" s="109" t="str">
        <f aca="false">IF(ISNUMBER(K25),IF(VLOOKUP($G$1,srtklasse,2,0)=6,11,CHOOSE(VLOOKUP($G$1,srtklasse,3,0),VLOOKUP(K25,moylkl,3,1),VLOOKUP(K25,moybkl,3,1),VLOOKUP(K25,moy3kl,3,1))),"-")</f>
        <v>-</v>
      </c>
      <c r="P25" s="110" t="str">
        <f aca="false">IF(ISNUMBER(K25),P24,"-")</f>
        <v>-</v>
      </c>
      <c r="Q25" s="111"/>
      <c r="R25" s="111"/>
      <c r="S25" s="111"/>
      <c r="T25" s="112" t="str">
        <f aca="false">IF(MAX(Q25:S25)&gt;0,P25,U25)</f>
        <v>-</v>
      </c>
      <c r="U25" s="112" t="str">
        <f aca="false">IF(ISBLANK(Q25),"-",Q25)</f>
        <v>-</v>
      </c>
      <c r="V25" s="113" t="str">
        <f aca="false">IF(OR(ISBLANK(R25),ISBLANK(S25)),"-",ROUNDDOWN(R25/S25,3))</f>
        <v>-</v>
      </c>
      <c r="W25" s="109" t="str">
        <f aca="false">IF(OR(ISBLANK(R25),ISBLANK(S25)),"-",IF(AND(L25="NEE",V25/O25&gt;1),100,ROUNDDOWN(V25/O25%,2)))</f>
        <v>-</v>
      </c>
      <c r="X25" s="109" t="str">
        <f aca="false">IF(ISNUMBER(R25),IF(T25&gt;0,ROUNDDOWN(R25/(M25*T25)%,2),0),"-")</f>
        <v>-</v>
      </c>
      <c r="Y25" s="114" t="str">
        <f aca="false">Y24</f>
        <v>M</v>
      </c>
      <c r="Z25" s="112" t="str">
        <f aca="false">IF(ISNUMBER(U25),RANK(U25,$U$8:$U$67,0)+((COUNT($U$8:$U$67)+1-RANK(U25,$U$8:$U$67,0)-RANK(U25,$U$8:$U$67,1))/2),"-")</f>
        <v>-</v>
      </c>
      <c r="AA25" s="112" t="str">
        <f aca="false">IF(Y25="M",IF(ISNUMBER(W25),RANK(W25,$W$8:$W$67,0)+((COUNT($W$8:$W$67)+1-RANK(W25,$W$8:$W$67,0)-RANK(W25,$W$8:$W$67,1))/2),"-"),IF(ISNUMBER(X25),RANK(X25,$X$8:$X$67,0)+((COUNT($X$8:$X$67)+1-RANK(X25,$X$8:$X$67,0)-RANK(X25,$X$8:$X$67,1))/2),"-"))</f>
        <v>-</v>
      </c>
      <c r="AB25" s="112" t="str">
        <f aca="false">IF(AND(ISNUMBER(Z25),ISNUMBER(AA25)),Z25+AA25,"-")</f>
        <v>-</v>
      </c>
      <c r="AC25" s="115" t="str">
        <f aca="false">IF(ISNUMBER(AB25),RANK(AB25,$AB$8:$AB$67,1)+((COUNT($AB$8:$AB$67)+1-RANK(AB25,$AB$8:$AB$67,0)-RANK(AB25,$AB$8:$AB$67,1))/2),"-")</f>
        <v>-</v>
      </c>
      <c r="AD25" s="116"/>
      <c r="AE25" s="117" t="str">
        <f aca="false">IF(ISNUMBER(V25),IF(L25="JA",ROUNDDOWN(AVERAGE(K25,V25),3),V25),"-")</f>
        <v>-</v>
      </c>
      <c r="AF25" s="118" t="str">
        <f aca="false">IF(ISNUMBER(AE25),IF(AE25&gt;=VLOOKUP($G$1,srtklasse,4,0),"P","-"),"-")</f>
        <v>-</v>
      </c>
      <c r="AG25" s="117" t="str">
        <f aca="false">IF(ISNUMBER(K25),ROUNDDOWN(MAX(K25,AE25),3),"-")</f>
        <v>-</v>
      </c>
      <c r="AH25" s="108" t="str">
        <f aca="false">IF(ISBLANK($G$1),"?",IF(ISNUMBER(AG25),CHOOSE(VLOOKUP($G$1,srtklasse,3,0),VLOOKUP(AG25,moylkl,VLOOKUP($G$1,srtklasse,2,0),1),VLOOKUP(AG25,moybkl,5,1),VLOOKUP(AG25,moy3kl,5,1)),"-"))</f>
        <v>-</v>
      </c>
      <c r="AI25" s="109" t="str">
        <f aca="false">IF(ISNUMBER(AG25),IF(VLOOKUP($G$1,srtklasse,2,0)=6,7,CHOOSE(VLOOKUP($G$1,srtklasse,3,0),VLOOKUP(AG25,moylkl,1,1),VLOOKUP(AG25,moybkl,1,1),VLOOKUP(AG25,moy3kl,1,1))),"-")</f>
        <v>-</v>
      </c>
      <c r="AJ25" s="109" t="str">
        <f aca="false">IF(ISNUMBER(AG25),IF(VLOOKUP($G$1,srtklasse,2,0)=6,11,CHOOSE(VLOOKUP($G$1,srtklasse,3,0),VLOOKUP(AG25,moylkl,3,1),VLOOKUP(AG25,moybkl,3,1),VLOOKUP(AG25,moy3kl,3,1))),"-")</f>
        <v>-</v>
      </c>
      <c r="AK25" s="110" t="str">
        <f aca="false">IF(ISNUMBER(AG25),AK24,"-")</f>
        <v>-</v>
      </c>
      <c r="AL25" s="111"/>
      <c r="AM25" s="111"/>
      <c r="AN25" s="111"/>
      <c r="AO25" s="113" t="str">
        <f aca="false">IF(OR(ISBLANK(AM25),ISBLANK(AN25)),"-",ROUNDDOWN(AM25/AN25,3))</f>
        <v>-</v>
      </c>
      <c r="AP25" s="109" t="str">
        <f aca="false">IF(ISNUMBER(AM25),IF(AK25&gt;0,ROUNDDOWN(AM25/(AH25*AK25)%,2),0),"-")</f>
        <v>-</v>
      </c>
      <c r="AQ25" s="109" t="str">
        <f aca="false">IF(OR(ISBLANK(AM25),ISBLANK(AN25)),"-",IF(AND(L25="nee",ISNUMBER(AE25)),IF(AO25/AJ25&gt;1,100,ROUNDDOWN(AO25/AJ25%,2)),ROUNDDOWN(AO25/AJ25%,2)))</f>
        <v>-</v>
      </c>
      <c r="AR25" s="119"/>
      <c r="AS25" s="117" t="str">
        <f aca="false">IF(ISNUMBER(AO25),IF(AND(NOT(ISNUMBER(AE25)),L25="nee"),AO25,ROUNDDOWN(AVERAGE(AG25,AO25),3)),"-")</f>
        <v>-</v>
      </c>
      <c r="AT25" s="120" t="str">
        <f aca="false">IF(ISNUMBER(AS25),IF(AS25&gt;=VLOOKUP($G$1,srtklasse,4,0),"P","-"),"-")</f>
        <v>-</v>
      </c>
      <c r="AU25" s="117" t="str">
        <f aca="false">IF(ISNUMBER(K25),ROUNDDOWN(MAX(K25,AE25,AS25),3),"-")</f>
        <v>-</v>
      </c>
      <c r="AV25" s="108" t="str">
        <f aca="false">IF(ISBLANK($G$1),"?",IF(ISNUMBER(AU25),CHOOSE(VLOOKUP($G$1,srtklasse,3,0),VLOOKUP(AU25,moylkl,VLOOKUP($G$1,srtklasse,2,0),1),VLOOKUP(AU25,moybkl,5,1),VLOOKUP(AU25,moy3kl,5,1)),"-"))</f>
        <v>-</v>
      </c>
      <c r="AW25" s="109" t="str">
        <f aca="false">IF(ISNUMBER(AU25),IF(VLOOKUP($G$1,srtklasse,2,0)=6,7,CHOOSE(VLOOKUP($G$1,srtklasse,3,0),VLOOKUP(AU25,moylkl,1,1),VLOOKUP(AU25,moybkl,1,1),VLOOKUP(AU25,moy3kl,1,1))),"-")</f>
        <v>-</v>
      </c>
      <c r="AX25" s="109" t="str">
        <f aca="false">IF(ISNUMBER(AU25),IF(VLOOKUP($G$1,srtklasse,2,0)=6,11,CHOOSE(VLOOKUP($G$1,srtklasse,3,0),VLOOKUP(AU25,moylkl,3,1),VLOOKUP(AU25,moybkl,3,1),VLOOKUP(AU25,moy3kl,3,1))),"-")</f>
        <v>-</v>
      </c>
      <c r="AY25" s="110" t="str">
        <f aca="false">IF(ISNUMBER(AU25),AY24,"-")</f>
        <v>-</v>
      </c>
      <c r="AZ25" s="111"/>
      <c r="BA25" s="111"/>
      <c r="BB25" s="111"/>
      <c r="BC25" s="113" t="str">
        <f aca="false">IF(OR(ISBLANK(BA25),ISBLANK(BB25)),"-",ROUNDDOWN(BA25/BB25,3))</f>
        <v>-</v>
      </c>
      <c r="BD25" s="109" t="str">
        <f aca="false">IF(ISNUMBER(BA25),IF(AY25&gt;0,ROUNDDOWN(BA25/(AV25*AY25)%,2),0),"-")</f>
        <v>-</v>
      </c>
      <c r="BE25" s="109" t="str">
        <f aca="false">IF(OR(ISBLANK(BA25),ISBLANK(BB25)),"-",(ROUNDDOWN(BC25/AX25%,2)))</f>
        <v>-</v>
      </c>
      <c r="BF25" s="119"/>
      <c r="BG25" s="117" t="str">
        <f aca="false">IF(ISNUMBER(BC25),ROUNDDOWN(AVERAGE(AU25,BC25),3),"-")</f>
        <v>-</v>
      </c>
      <c r="BH25" s="120" t="str">
        <f aca="false">IF(ISNUMBER(BG25),IF(BG25&gt;=VLOOKUP($G$1,srtklasse,4,0),"P","-"),"-")</f>
        <v>-</v>
      </c>
      <c r="BI25" s="117" t="str">
        <f aca="false">IF(ISNUMBER(BF25),ROUNDDOWN(MAX(K25,AE25,AS25,BG25),3),"-")</f>
        <v>-</v>
      </c>
      <c r="BJ25" s="108" t="str">
        <f aca="false">IF(ISBLANK($G$1),"?",IF(ISNUMBER(BI25),CHOOSE(VLOOKUP($G$1,srtklasse,3,0),VLOOKUP(BI25,moylkl,VLOOKUP($G$1,srtklasse,2,0),1),VLOOKUP(BI25,moybkl,5,1),VLOOKUP(BI25,moy3kl,5,1)),"-"))</f>
        <v>-</v>
      </c>
      <c r="BK25" s="109" t="str">
        <f aca="false">IF(ISNUMBER(BI25),IF(VLOOKUP($G$1,srtklasse,2,0)=6,7,CHOOSE(VLOOKUP($G$1,srtklasse,3,0),VLOOKUP(BI25,moylkl,1,1),VLOOKUP(BI25,moybkl,1,1),VLOOKUP(BI25,moy3kl,1,1))),"-")</f>
        <v>-</v>
      </c>
      <c r="BL25" s="109" t="str">
        <f aca="false">IF(ISNUMBER(BI25),IF(VLOOKUP($G$1,srtklasse,2,0)=6,11,CHOOSE(VLOOKUP($G$1,srtklasse,3,0),VLOOKUP(BI25,moylkl,3,1),VLOOKUP(BI25,moybkl,3,1),VLOOKUP(BI25,moy3kl,3,1))),"-")</f>
        <v>-</v>
      </c>
      <c r="BM25" s="110" t="str">
        <f aca="false">IF(ISNUMBER(BI25),$BM$4,"-")</f>
        <v>-</v>
      </c>
      <c r="BN25" s="111"/>
      <c r="BO25" s="111"/>
      <c r="BP25" s="113" t="str">
        <f aca="false">IF(OR(ISBLANK(BN25),ISBLANK(BO25)),"-",ROUNDDOWN(BN25/BO25,3))</f>
        <v>-</v>
      </c>
      <c r="BQ25" s="109" t="str">
        <f aca="false">IF(ISNUMBER(BN25),IF(BM25&gt;0,ROUNDDOWN(BN25/(BJ25*BM25)%,2),0),"-")</f>
        <v>-</v>
      </c>
      <c r="BR25" s="109" t="str">
        <f aca="false">IF(OR(ISBLANK(BN25),ISBLANK(BO25)),"-",(ROUNDDOWN(BP25/BL25%,2)))</f>
        <v>-</v>
      </c>
      <c r="BS25" s="119"/>
      <c r="BT25" s="117" t="str">
        <f aca="false">IF(ISNUMBER(BP25),ROUNDDOWN(AVERAGE(BI25,BP25),3),"-")</f>
        <v>-</v>
      </c>
      <c r="BU25" s="120" t="str">
        <f aca="false">IF(ISNUMBER(BT25),IF(BT25&gt;=VLOOKUP($G$1,srtklasse,4,0),"P","-"),"-")</f>
        <v>-</v>
      </c>
      <c r="BV25" s="117" t="str">
        <f aca="false">IF(SUM(V25,AO25,BC25,BP25)&gt;0,AVERAGE(IF(V25&gt;0,V25,""),IF(AO25&gt;0,AO25,""),IF(BC25&gt;0,BC25,""),IF(BP25&gt;0,BP25,"")),"-")</f>
        <v>-</v>
      </c>
      <c r="BW25" s="120" t="str">
        <f aca="false">IF(ISNUMBER(BV25),IF(BV25&gt;=VLOOKUP($G$1,srtklasse,4,0),"P","-"),"-")</f>
        <v>-</v>
      </c>
      <c r="BX25" s="121"/>
    </row>
    <row r="26" customFormat="false" ht="15" hidden="false" customHeight="true" outlineLevel="0" collapsed="false">
      <c r="A26" s="101" t="n">
        <f aca="false">A25+1</f>
        <v>19</v>
      </c>
      <c r="B26" s="102"/>
      <c r="C26" s="124"/>
      <c r="D26" s="102"/>
      <c r="E26" s="103"/>
      <c r="F26" s="102"/>
      <c r="G26" s="103"/>
      <c r="H26" s="122"/>
      <c r="I26" s="122"/>
      <c r="J26" s="122"/>
      <c r="K26" s="106" t="str">
        <f aca="false">IF(MAX(H26,I26,J26)=0,"",IF(AND(OR(ISNUMBER(H26),ISNUMBER(I26)),ISNUMBER(J26)),"XX",IF(ISNUMBER(J26),J26,MAX(H26,I26))))</f>
        <v/>
      </c>
      <c r="L26" s="107" t="str">
        <f aca="false">IF(ISNUMBER(K26),IF(ISNUMBER(J26),"NEE","JA"),"")</f>
        <v/>
      </c>
      <c r="M26" s="108" t="str">
        <f aca="false">IF(ISBLANK($G$1),"?",IF(ISNUMBER(K26),CHOOSE(VLOOKUP($G$1,srtklasse,3,0),VLOOKUP(K26,moylkl,VLOOKUP($G$1,srtklasse,2,0),1),VLOOKUP(K26,moybkl,5,1),VLOOKUP(K26,moy3kl,5,1)),"-"))</f>
        <v>-</v>
      </c>
      <c r="N26" s="109" t="str">
        <f aca="false">IF(ISNUMBER(K26),IF(VLOOKUP($G$1,srtklasse,2,0)=6,7,CHOOSE(VLOOKUP($G$1,srtklasse,3,0),VLOOKUP(K26,moylkl,1,1),VLOOKUP(K26,moybkl,1,1),VLOOKUP(K26,moy3kl,1,1))),"-")</f>
        <v>-</v>
      </c>
      <c r="O26" s="109" t="str">
        <f aca="false">IF(ISNUMBER(K26),IF(VLOOKUP($G$1,srtklasse,2,0)=6,11,CHOOSE(VLOOKUP($G$1,srtklasse,3,0),VLOOKUP(K26,moylkl,3,1),VLOOKUP(K26,moybkl,3,1),VLOOKUP(K26,moy3kl,3,1))),"-")</f>
        <v>-</v>
      </c>
      <c r="P26" s="110" t="str">
        <f aca="false">IF(ISNUMBER(K26),P25,"-")</f>
        <v>-</v>
      </c>
      <c r="Q26" s="111"/>
      <c r="R26" s="111"/>
      <c r="S26" s="111"/>
      <c r="T26" s="112" t="str">
        <f aca="false">IF(MAX(Q26:S26)&gt;0,P26,U26)</f>
        <v>-</v>
      </c>
      <c r="U26" s="112" t="str">
        <f aca="false">IF(ISBLANK(Q26),"-",Q26)</f>
        <v>-</v>
      </c>
      <c r="V26" s="113" t="str">
        <f aca="false">IF(OR(ISBLANK(R26),ISBLANK(S26)),"-",ROUNDDOWN(R26/S26,3))</f>
        <v>-</v>
      </c>
      <c r="W26" s="109" t="str">
        <f aca="false">IF(OR(ISBLANK(R26),ISBLANK(S26)),"-",IF(AND(L26="NEE",V26/O26&gt;1),100,ROUNDDOWN(V26/O26%,2)))</f>
        <v>-</v>
      </c>
      <c r="X26" s="109" t="str">
        <f aca="false">IF(ISNUMBER(R26),IF(T26&gt;0,ROUNDDOWN(R26/(M26*T26)%,2),0),"-")</f>
        <v>-</v>
      </c>
      <c r="Y26" s="114" t="str">
        <f aca="false">Y25</f>
        <v>M</v>
      </c>
      <c r="Z26" s="112" t="str">
        <f aca="false">IF(ISNUMBER(U26),RANK(U26,$U$8:$U$67,0)+((COUNT($U$8:$U$67)+1-RANK(U26,$U$8:$U$67,0)-RANK(U26,$U$8:$U$67,1))/2),"-")</f>
        <v>-</v>
      </c>
      <c r="AA26" s="112" t="str">
        <f aca="false">IF(Y26="M",IF(ISNUMBER(W26),RANK(W26,$W$8:$W$67,0)+((COUNT($W$8:$W$67)+1-RANK(W26,$W$8:$W$67,0)-RANK(W26,$W$8:$W$67,1))/2),"-"),IF(ISNUMBER(X26),RANK(X26,$X$8:$X$67,0)+((COUNT($X$8:$X$67)+1-RANK(X26,$X$8:$X$67,0)-RANK(X26,$X$8:$X$67,1))/2),"-"))</f>
        <v>-</v>
      </c>
      <c r="AB26" s="112" t="str">
        <f aca="false">IF(AND(ISNUMBER(Z26),ISNUMBER(AA26)),Z26+AA26,"-")</f>
        <v>-</v>
      </c>
      <c r="AC26" s="115" t="str">
        <f aca="false">IF(ISNUMBER(AB26),RANK(AB26,$AB$8:$AB$67,1)+((COUNT($AB$8:$AB$67)+1-RANK(AB26,$AB$8:$AB$67,0)-RANK(AB26,$AB$8:$AB$67,1))/2),"-")</f>
        <v>-</v>
      </c>
      <c r="AD26" s="116"/>
      <c r="AE26" s="117" t="str">
        <f aca="false">IF(ISNUMBER(V26),IF(L26="JA",ROUNDDOWN(AVERAGE(K26,V26),3),V26),"-")</f>
        <v>-</v>
      </c>
      <c r="AF26" s="118" t="str">
        <f aca="false">IF(ISNUMBER(AE26),IF(AE26&gt;=VLOOKUP($G$1,srtklasse,4,0),"P","-"),"-")</f>
        <v>-</v>
      </c>
      <c r="AG26" s="117" t="str">
        <f aca="false">IF(ISNUMBER(K26),ROUNDDOWN(MAX(K26,AE26),3),"-")</f>
        <v>-</v>
      </c>
      <c r="AH26" s="108" t="str">
        <f aca="false">IF(ISBLANK($G$1),"?",IF(ISNUMBER(AG26),CHOOSE(VLOOKUP($G$1,srtklasse,3,0),VLOOKUP(AG26,moylkl,VLOOKUP($G$1,srtklasse,2,0),1),VLOOKUP(AG26,moybkl,5,1),VLOOKUP(AG26,moy3kl,5,1)),"-"))</f>
        <v>-</v>
      </c>
      <c r="AI26" s="109" t="str">
        <f aca="false">IF(ISNUMBER(AG26),IF(VLOOKUP($G$1,srtklasse,2,0)=6,7,CHOOSE(VLOOKUP($G$1,srtklasse,3,0),VLOOKUP(AG26,moylkl,1,1),VLOOKUP(AG26,moybkl,1,1),VLOOKUP(AG26,moy3kl,1,1))),"-")</f>
        <v>-</v>
      </c>
      <c r="AJ26" s="109" t="str">
        <f aca="false">IF(ISNUMBER(AG26),IF(VLOOKUP($G$1,srtklasse,2,0)=6,11,CHOOSE(VLOOKUP($G$1,srtklasse,3,0),VLOOKUP(AG26,moylkl,3,1),VLOOKUP(AG26,moybkl,3,1),VLOOKUP(AG26,moy3kl,3,1))),"-")</f>
        <v>-</v>
      </c>
      <c r="AK26" s="110" t="str">
        <f aca="false">IF(ISNUMBER(AG26),AK25,"-")</f>
        <v>-</v>
      </c>
      <c r="AL26" s="111"/>
      <c r="AM26" s="111"/>
      <c r="AN26" s="111"/>
      <c r="AO26" s="113" t="str">
        <f aca="false">IF(OR(ISBLANK(AM26),ISBLANK(AN26)),"-",ROUNDDOWN(AM26/AN26,3))</f>
        <v>-</v>
      </c>
      <c r="AP26" s="109" t="str">
        <f aca="false">IF(ISNUMBER(AM26),IF(AK26&gt;0,ROUNDDOWN(AM26/(AH26*AK26)%,2),0),"-")</f>
        <v>-</v>
      </c>
      <c r="AQ26" s="109" t="str">
        <f aca="false">IF(OR(ISBLANK(AM26),ISBLANK(AN26)),"-",IF(AND(L26="nee",ISNUMBER(AE26)),IF(AO26/AJ26&gt;1,100,ROUNDDOWN(AO26/AJ26%,2)),ROUNDDOWN(AO26/AJ26%,2)))</f>
        <v>-</v>
      </c>
      <c r="AR26" s="119"/>
      <c r="AS26" s="117" t="str">
        <f aca="false">IF(ISNUMBER(AO26),IF(AND(NOT(ISNUMBER(AE26)),L26="nee"),AO26,ROUNDDOWN(AVERAGE(AG26,AO26),3)),"-")</f>
        <v>-</v>
      </c>
      <c r="AT26" s="120" t="str">
        <f aca="false">IF(ISNUMBER(AS26),IF(AS26&gt;=VLOOKUP($G$1,srtklasse,4,0),"P","-"),"-")</f>
        <v>-</v>
      </c>
      <c r="AU26" s="117" t="str">
        <f aca="false">IF(ISNUMBER(K26),ROUNDDOWN(MAX(K26,AE26,AS26),3),"-")</f>
        <v>-</v>
      </c>
      <c r="AV26" s="108" t="str">
        <f aca="false">IF(ISBLANK($G$1),"?",IF(ISNUMBER(AU26),CHOOSE(VLOOKUP($G$1,srtklasse,3,0),VLOOKUP(AU26,moylkl,VLOOKUP($G$1,srtklasse,2,0),1),VLOOKUP(AU26,moybkl,5,1),VLOOKUP(AU26,moy3kl,5,1)),"-"))</f>
        <v>-</v>
      </c>
      <c r="AW26" s="109" t="str">
        <f aca="false">IF(ISNUMBER(AU26),IF(VLOOKUP($G$1,srtklasse,2,0)=6,7,CHOOSE(VLOOKUP($G$1,srtklasse,3,0),VLOOKUP(AU26,moylkl,1,1),VLOOKUP(AU26,moybkl,1,1),VLOOKUP(AU26,moy3kl,1,1))),"-")</f>
        <v>-</v>
      </c>
      <c r="AX26" s="109" t="str">
        <f aca="false">IF(ISNUMBER(AU26),IF(VLOOKUP($G$1,srtklasse,2,0)=6,11,CHOOSE(VLOOKUP($G$1,srtklasse,3,0),VLOOKUP(AU26,moylkl,3,1),VLOOKUP(AU26,moybkl,3,1),VLOOKUP(AU26,moy3kl,3,1))),"-")</f>
        <v>-</v>
      </c>
      <c r="AY26" s="110" t="str">
        <f aca="false">IF(ISNUMBER(AU26),AY25,"-")</f>
        <v>-</v>
      </c>
      <c r="AZ26" s="111"/>
      <c r="BA26" s="111"/>
      <c r="BB26" s="111"/>
      <c r="BC26" s="113" t="str">
        <f aca="false">IF(OR(ISBLANK(BA26),ISBLANK(BB26)),"-",ROUNDDOWN(BA26/BB26,3))</f>
        <v>-</v>
      </c>
      <c r="BD26" s="109" t="str">
        <f aca="false">IF(ISNUMBER(BA26),IF(AY26&gt;0,ROUNDDOWN(BA26/(AV26*AY26)%,2),0),"-")</f>
        <v>-</v>
      </c>
      <c r="BE26" s="109" t="str">
        <f aca="false">IF(OR(ISBLANK(BA26),ISBLANK(BB26)),"-",(ROUNDDOWN(BC26/AX26%,2)))</f>
        <v>-</v>
      </c>
      <c r="BF26" s="119"/>
      <c r="BG26" s="117" t="str">
        <f aca="false">IF(ISNUMBER(BC26),ROUNDDOWN(AVERAGE(AU26,BC26),3),"-")</f>
        <v>-</v>
      </c>
      <c r="BH26" s="120" t="str">
        <f aca="false">IF(ISNUMBER(BG26),IF(BG26&gt;=VLOOKUP($G$1,srtklasse,4,0),"P","-"),"-")</f>
        <v>-</v>
      </c>
      <c r="BI26" s="117" t="str">
        <f aca="false">IF(ISNUMBER(BF26),ROUNDDOWN(MAX(K26,AE26,AS26,BG26),3),"-")</f>
        <v>-</v>
      </c>
      <c r="BJ26" s="108" t="str">
        <f aca="false">IF(ISBLANK($G$1),"?",IF(ISNUMBER(BI26),CHOOSE(VLOOKUP($G$1,srtklasse,3,0),VLOOKUP(BI26,moylkl,VLOOKUP($G$1,srtklasse,2,0),1),VLOOKUP(BI26,moybkl,5,1),VLOOKUP(BI26,moy3kl,5,1)),"-"))</f>
        <v>-</v>
      </c>
      <c r="BK26" s="109" t="str">
        <f aca="false">IF(ISNUMBER(BI26),IF(VLOOKUP($G$1,srtklasse,2,0)=6,7,CHOOSE(VLOOKUP($G$1,srtklasse,3,0),VLOOKUP(BI26,moylkl,1,1),VLOOKUP(BI26,moybkl,1,1),VLOOKUP(BI26,moy3kl,1,1))),"-")</f>
        <v>-</v>
      </c>
      <c r="BL26" s="109" t="str">
        <f aca="false">IF(ISNUMBER(BI26),IF(VLOOKUP($G$1,srtklasse,2,0)=6,11,CHOOSE(VLOOKUP($G$1,srtklasse,3,0),VLOOKUP(BI26,moylkl,3,1),VLOOKUP(BI26,moybkl,3,1),VLOOKUP(BI26,moy3kl,3,1))),"-")</f>
        <v>-</v>
      </c>
      <c r="BM26" s="110" t="str">
        <f aca="false">IF(ISNUMBER(BI26),$BM$4,"-")</f>
        <v>-</v>
      </c>
      <c r="BN26" s="111"/>
      <c r="BO26" s="111"/>
      <c r="BP26" s="113" t="str">
        <f aca="false">IF(OR(ISBLANK(BN26),ISBLANK(BO26)),"-",ROUNDDOWN(BN26/BO26,3))</f>
        <v>-</v>
      </c>
      <c r="BQ26" s="109" t="str">
        <f aca="false">IF(ISNUMBER(BN26),IF(BM26&gt;0,ROUNDDOWN(BN26/(BJ26*BM26)%,2),0),"-")</f>
        <v>-</v>
      </c>
      <c r="BR26" s="109" t="str">
        <f aca="false">IF(OR(ISBLANK(BN26),ISBLANK(BO26)),"-",(ROUNDDOWN(BP26/BL26%,2)))</f>
        <v>-</v>
      </c>
      <c r="BS26" s="119"/>
      <c r="BT26" s="117" t="str">
        <f aca="false">IF(ISNUMBER(BP26),ROUNDDOWN(AVERAGE(BI26,BP26),3),"-")</f>
        <v>-</v>
      </c>
      <c r="BU26" s="120" t="str">
        <f aca="false">IF(ISNUMBER(BT26),IF(BT26&gt;=VLOOKUP($G$1,srtklasse,4,0),"P","-"),"-")</f>
        <v>-</v>
      </c>
      <c r="BV26" s="117" t="str">
        <f aca="false">IF(SUM(V26,AO26,BC26,BP26)&gt;0,AVERAGE(IF(V26&gt;0,V26,""),IF(AO26&gt;0,AO26,""),IF(BC26&gt;0,BC26,""),IF(BP26&gt;0,BP26,"")),"-")</f>
        <v>-</v>
      </c>
      <c r="BW26" s="120" t="str">
        <f aca="false">IF(ISNUMBER(BV26),IF(BV26&gt;=VLOOKUP($G$1,srtklasse,4,0),"P","-"),"-")</f>
        <v>-</v>
      </c>
      <c r="BX26" s="121"/>
    </row>
    <row r="27" customFormat="false" ht="15" hidden="false" customHeight="true" outlineLevel="0" collapsed="false">
      <c r="A27" s="101" t="n">
        <f aca="false">A26+1</f>
        <v>20</v>
      </c>
      <c r="B27" s="102"/>
      <c r="C27" s="124"/>
      <c r="D27" s="102"/>
      <c r="E27" s="103"/>
      <c r="F27" s="102"/>
      <c r="G27" s="103"/>
      <c r="H27" s="122"/>
      <c r="I27" s="122"/>
      <c r="J27" s="122"/>
      <c r="K27" s="106" t="str">
        <f aca="false">IF(MAX(H27,I27,J27)=0,"",IF(AND(OR(ISNUMBER(H27),ISNUMBER(I27)),ISNUMBER(J27)),"XX",IF(ISNUMBER(J27),J27,MAX(H27,I27))))</f>
        <v/>
      </c>
      <c r="L27" s="107" t="str">
        <f aca="false">IF(ISNUMBER(K27),IF(ISNUMBER(J27),"NEE","JA"),"")</f>
        <v/>
      </c>
      <c r="M27" s="108" t="str">
        <f aca="false">IF(ISBLANK($G$1),"?",IF(ISNUMBER(K27),CHOOSE(VLOOKUP($G$1,srtklasse,3,0),VLOOKUP(K27,moylkl,VLOOKUP($G$1,srtklasse,2,0),1),VLOOKUP(K27,moybkl,5,1),VLOOKUP(K27,moy3kl,5,1)),"-"))</f>
        <v>-</v>
      </c>
      <c r="N27" s="109" t="str">
        <f aca="false">IF(ISNUMBER(K27),IF(VLOOKUP($G$1,srtklasse,2,0)=6,7,CHOOSE(VLOOKUP($G$1,srtklasse,3,0),VLOOKUP(K27,moylkl,1,1),VLOOKUP(K27,moybkl,1,1),VLOOKUP(K27,moy3kl,1,1))),"-")</f>
        <v>-</v>
      </c>
      <c r="O27" s="109" t="str">
        <f aca="false">IF(ISNUMBER(K27),IF(VLOOKUP($G$1,srtklasse,2,0)=6,11,CHOOSE(VLOOKUP($G$1,srtklasse,3,0),VLOOKUP(K27,moylkl,3,1),VLOOKUP(K27,moybkl,3,1),VLOOKUP(K27,moy3kl,3,1))),"-")</f>
        <v>-</v>
      </c>
      <c r="P27" s="110" t="str">
        <f aca="false">IF(ISNUMBER(K27),P26,"-")</f>
        <v>-</v>
      </c>
      <c r="Q27" s="111"/>
      <c r="R27" s="111"/>
      <c r="S27" s="111"/>
      <c r="T27" s="112" t="str">
        <f aca="false">IF(MAX(Q27:S27)&gt;0,P27,U27)</f>
        <v>-</v>
      </c>
      <c r="U27" s="112" t="str">
        <f aca="false">IF(ISBLANK(Q27),"-",Q27)</f>
        <v>-</v>
      </c>
      <c r="V27" s="113" t="str">
        <f aca="false">IF(OR(ISBLANK(R27),ISBLANK(S27)),"-",ROUNDDOWN(R27/S27,3))</f>
        <v>-</v>
      </c>
      <c r="W27" s="109" t="str">
        <f aca="false">IF(OR(ISBLANK(R27),ISBLANK(S27)),"-",IF(AND(L27="NEE",V27/O27&gt;1),100,ROUNDDOWN(V27/O27%,2)))</f>
        <v>-</v>
      </c>
      <c r="X27" s="109" t="str">
        <f aca="false">IF(ISNUMBER(R27),IF(T27&gt;0,ROUNDDOWN(R27/(M27*T27)%,2),0),"-")</f>
        <v>-</v>
      </c>
      <c r="Y27" s="114" t="str">
        <f aca="false">Y26</f>
        <v>M</v>
      </c>
      <c r="Z27" s="112" t="str">
        <f aca="false">IF(ISNUMBER(U27),RANK(U27,$U$8:$U$67,0)+((COUNT($U$8:$U$67)+1-RANK(U27,$U$8:$U$67,0)-RANK(U27,$U$8:$U$67,1))/2),"-")</f>
        <v>-</v>
      </c>
      <c r="AA27" s="112" t="str">
        <f aca="false">IF(Y27="M",IF(ISNUMBER(W27),RANK(W27,$W$8:$W$67,0)+((COUNT($W$8:$W$67)+1-RANK(W27,$W$8:$W$67,0)-RANK(W27,$W$8:$W$67,1))/2),"-"),IF(ISNUMBER(X27),RANK(X27,$X$8:$X$67,0)+((COUNT($X$8:$X$67)+1-RANK(X27,$X$8:$X$67,0)-RANK(X27,$X$8:$X$67,1))/2),"-"))</f>
        <v>-</v>
      </c>
      <c r="AB27" s="112" t="str">
        <f aca="false">IF(AND(ISNUMBER(Z27),ISNUMBER(AA27)),Z27+AA27,"-")</f>
        <v>-</v>
      </c>
      <c r="AC27" s="115" t="str">
        <f aca="false">IF(ISNUMBER(AB27),RANK(AB27,$AB$8:$AB$67,1)+((COUNT($AB$8:$AB$67)+1-RANK(AB27,$AB$8:$AB$67,0)-RANK(AB27,$AB$8:$AB$67,1))/2),"-")</f>
        <v>-</v>
      </c>
      <c r="AD27" s="116"/>
      <c r="AE27" s="117" t="str">
        <f aca="false">IF(ISNUMBER(V27),IF(L27="JA",ROUNDDOWN(AVERAGE(K27,V27),3),V27),"-")</f>
        <v>-</v>
      </c>
      <c r="AF27" s="118" t="str">
        <f aca="false">IF(ISNUMBER(AE27),IF(AE27&gt;=VLOOKUP($G$1,srtklasse,4,0),"P","-"),"-")</f>
        <v>-</v>
      </c>
      <c r="AG27" s="117" t="str">
        <f aca="false">IF(ISNUMBER(K27),ROUNDDOWN(MAX(K27,AE27),3),"-")</f>
        <v>-</v>
      </c>
      <c r="AH27" s="108" t="str">
        <f aca="false">IF(ISBLANK($G$1),"?",IF(ISNUMBER(AG27),CHOOSE(VLOOKUP($G$1,srtklasse,3,0),VLOOKUP(AG27,moylkl,VLOOKUP($G$1,srtklasse,2,0),1),VLOOKUP(AG27,moybkl,5,1),VLOOKUP(AG27,moy3kl,5,1)),"-"))</f>
        <v>-</v>
      </c>
      <c r="AI27" s="109" t="str">
        <f aca="false">IF(ISNUMBER(AG27),IF(VLOOKUP($G$1,srtklasse,2,0)=6,7,CHOOSE(VLOOKUP($G$1,srtklasse,3,0),VLOOKUP(AG27,moylkl,1,1),VLOOKUP(AG27,moybkl,1,1),VLOOKUP(AG27,moy3kl,1,1))),"-")</f>
        <v>-</v>
      </c>
      <c r="AJ27" s="109" t="str">
        <f aca="false">IF(ISNUMBER(AG27),IF(VLOOKUP($G$1,srtklasse,2,0)=6,11,CHOOSE(VLOOKUP($G$1,srtklasse,3,0),VLOOKUP(AG27,moylkl,3,1),VLOOKUP(AG27,moybkl,3,1),VLOOKUP(AG27,moy3kl,3,1))),"-")</f>
        <v>-</v>
      </c>
      <c r="AK27" s="110" t="str">
        <f aca="false">IF(ISNUMBER(AG27),AK26,"-")</f>
        <v>-</v>
      </c>
      <c r="AL27" s="111"/>
      <c r="AM27" s="111"/>
      <c r="AN27" s="111"/>
      <c r="AO27" s="113" t="str">
        <f aca="false">IF(OR(ISBLANK(AM27),ISBLANK(AN27)),"-",ROUNDDOWN(AM27/AN27,3))</f>
        <v>-</v>
      </c>
      <c r="AP27" s="109" t="str">
        <f aca="false">IF(ISNUMBER(AM27),IF(AK27&gt;0,ROUNDDOWN(AM27/(AH27*AK27)%,2),0),"-")</f>
        <v>-</v>
      </c>
      <c r="AQ27" s="109" t="str">
        <f aca="false">IF(OR(ISBLANK(AM27),ISBLANK(AN27)),"-",IF(AND(L27="nee",ISNUMBER(AE27)),IF(AO27/AJ27&gt;1,100,ROUNDDOWN(AO27/AJ27%,2)),ROUNDDOWN(AO27/AJ27%,2)))</f>
        <v>-</v>
      </c>
      <c r="AR27" s="119"/>
      <c r="AS27" s="117" t="str">
        <f aca="false">IF(ISNUMBER(AO27),IF(AND(NOT(ISNUMBER(AE27)),L27="nee"),AO27,ROUNDDOWN(AVERAGE(AG27,AO27),3)),"-")</f>
        <v>-</v>
      </c>
      <c r="AT27" s="120" t="str">
        <f aca="false">IF(ISNUMBER(AS27),IF(AS27&gt;=VLOOKUP($G$1,srtklasse,4,0),"P","-"),"-")</f>
        <v>-</v>
      </c>
      <c r="AU27" s="117" t="str">
        <f aca="false">IF(ISNUMBER(K27),ROUNDDOWN(MAX(K27,AE27,AS27),3),"-")</f>
        <v>-</v>
      </c>
      <c r="AV27" s="108" t="str">
        <f aca="false">IF(ISBLANK($G$1),"?",IF(ISNUMBER(AU27),CHOOSE(VLOOKUP($G$1,srtklasse,3,0),VLOOKUP(AU27,moylkl,VLOOKUP($G$1,srtklasse,2,0),1),VLOOKUP(AU27,moybkl,5,1),VLOOKUP(AU27,moy3kl,5,1)),"-"))</f>
        <v>-</v>
      </c>
      <c r="AW27" s="109" t="str">
        <f aca="false">IF(ISNUMBER(AU27),IF(VLOOKUP($G$1,srtklasse,2,0)=6,7,CHOOSE(VLOOKUP($G$1,srtklasse,3,0),VLOOKUP(AU27,moylkl,1,1),VLOOKUP(AU27,moybkl,1,1),VLOOKUP(AU27,moy3kl,1,1))),"-")</f>
        <v>-</v>
      </c>
      <c r="AX27" s="109" t="str">
        <f aca="false">IF(ISNUMBER(AU27),IF(VLOOKUP($G$1,srtklasse,2,0)=6,11,CHOOSE(VLOOKUP($G$1,srtklasse,3,0),VLOOKUP(AU27,moylkl,3,1),VLOOKUP(AU27,moybkl,3,1),VLOOKUP(AU27,moy3kl,3,1))),"-")</f>
        <v>-</v>
      </c>
      <c r="AY27" s="110" t="str">
        <f aca="false">IF(ISNUMBER(AU27),AY26,"-")</f>
        <v>-</v>
      </c>
      <c r="AZ27" s="111"/>
      <c r="BA27" s="111"/>
      <c r="BB27" s="111"/>
      <c r="BC27" s="113" t="str">
        <f aca="false">IF(OR(ISBLANK(BA27),ISBLANK(BB27)),"-",ROUNDDOWN(BA27/BB27,3))</f>
        <v>-</v>
      </c>
      <c r="BD27" s="109" t="str">
        <f aca="false">IF(ISNUMBER(BA27),IF(AY27&gt;0,ROUNDDOWN(BA27/(AV27*AY27)%,2),0),"-")</f>
        <v>-</v>
      </c>
      <c r="BE27" s="109" t="str">
        <f aca="false">IF(OR(ISBLANK(BA27),ISBLANK(BB27)),"-",(ROUNDDOWN(BC27/AX27%,2)))</f>
        <v>-</v>
      </c>
      <c r="BF27" s="119"/>
      <c r="BG27" s="117" t="str">
        <f aca="false">IF(ISNUMBER(BC27),ROUNDDOWN(AVERAGE(AU27,BC27),3),"-")</f>
        <v>-</v>
      </c>
      <c r="BH27" s="120" t="str">
        <f aca="false">IF(ISNUMBER(BG27),IF(BG27&gt;=VLOOKUP($G$1,srtklasse,4,0),"P","-"),"-")</f>
        <v>-</v>
      </c>
      <c r="BI27" s="117" t="str">
        <f aca="false">IF(ISNUMBER(BF27),ROUNDDOWN(MAX(K27,AE27,AS27,BG27),3),"-")</f>
        <v>-</v>
      </c>
      <c r="BJ27" s="108" t="str">
        <f aca="false">IF(ISBLANK($G$1),"?",IF(ISNUMBER(BI27),CHOOSE(VLOOKUP($G$1,srtklasse,3,0),VLOOKUP(BI27,moylkl,VLOOKUP($G$1,srtklasse,2,0),1),VLOOKUP(BI27,moybkl,5,1),VLOOKUP(BI27,moy3kl,5,1)),"-"))</f>
        <v>-</v>
      </c>
      <c r="BK27" s="109" t="str">
        <f aca="false">IF(ISNUMBER(BI27),IF(VLOOKUP($G$1,srtklasse,2,0)=6,7,CHOOSE(VLOOKUP($G$1,srtklasse,3,0),VLOOKUP(BI27,moylkl,1,1),VLOOKUP(BI27,moybkl,1,1),VLOOKUP(BI27,moy3kl,1,1))),"-")</f>
        <v>-</v>
      </c>
      <c r="BL27" s="109" t="str">
        <f aca="false">IF(ISNUMBER(BI27),IF(VLOOKUP($G$1,srtklasse,2,0)=6,11,CHOOSE(VLOOKUP($G$1,srtklasse,3,0),VLOOKUP(BI27,moylkl,3,1),VLOOKUP(BI27,moybkl,3,1),VLOOKUP(BI27,moy3kl,3,1))),"-")</f>
        <v>-</v>
      </c>
      <c r="BM27" s="110" t="str">
        <f aca="false">IF(ISNUMBER(BI27),$BM$4,"-")</f>
        <v>-</v>
      </c>
      <c r="BN27" s="111"/>
      <c r="BO27" s="111"/>
      <c r="BP27" s="113" t="str">
        <f aca="false">IF(OR(ISBLANK(BN27),ISBLANK(BO27)),"-",ROUNDDOWN(BN27/BO27,3))</f>
        <v>-</v>
      </c>
      <c r="BQ27" s="109" t="str">
        <f aca="false">IF(ISNUMBER(BN27),IF(BM27&gt;0,ROUNDDOWN(BN27/(BJ27*BM27)%,2),0),"-")</f>
        <v>-</v>
      </c>
      <c r="BR27" s="109" t="str">
        <f aca="false">IF(OR(ISBLANK(BN27),ISBLANK(BO27)),"-",(ROUNDDOWN(BP27/BL27%,2)))</f>
        <v>-</v>
      </c>
      <c r="BS27" s="119"/>
      <c r="BT27" s="117" t="str">
        <f aca="false">IF(ISNUMBER(BP27),ROUNDDOWN(AVERAGE(BI27,BP27),3),"-")</f>
        <v>-</v>
      </c>
      <c r="BU27" s="120" t="str">
        <f aca="false">IF(ISNUMBER(BT27),IF(BT27&gt;=VLOOKUP($G$1,srtklasse,4,0),"P","-"),"-")</f>
        <v>-</v>
      </c>
      <c r="BV27" s="117" t="str">
        <f aca="false">IF(SUM(V27,AO27,BC27,BP27)&gt;0,AVERAGE(IF(V27&gt;0,V27,""),IF(AO27&gt;0,AO27,""),IF(BC27&gt;0,BC27,""),IF(BP27&gt;0,BP27,"")),"-")</f>
        <v>-</v>
      </c>
      <c r="BW27" s="120" t="str">
        <f aca="false">IF(ISNUMBER(BV27),IF(BV27&gt;=VLOOKUP($G$1,srtklasse,4,0),"P","-"),"-")</f>
        <v>-</v>
      </c>
      <c r="BX27" s="121"/>
    </row>
    <row r="28" customFormat="false" ht="15" hidden="false" customHeight="true" outlineLevel="0" collapsed="false">
      <c r="A28" s="101" t="n">
        <f aca="false">A27+1</f>
        <v>21</v>
      </c>
      <c r="B28" s="102"/>
      <c r="C28" s="124"/>
      <c r="D28" s="102"/>
      <c r="E28" s="103"/>
      <c r="F28" s="102"/>
      <c r="G28" s="103"/>
      <c r="H28" s="122"/>
      <c r="I28" s="122"/>
      <c r="J28" s="122"/>
      <c r="K28" s="106" t="str">
        <f aca="false">IF(MAX(H28,I28,J28)=0,"",IF(AND(OR(ISNUMBER(H28),ISNUMBER(I28)),ISNUMBER(J28)),"XX",IF(ISNUMBER(J28),J28,MAX(H28,I28))))</f>
        <v/>
      </c>
      <c r="L28" s="107" t="str">
        <f aca="false">IF(ISNUMBER(K28),IF(ISNUMBER(J28),"NEE","JA"),"")</f>
        <v/>
      </c>
      <c r="M28" s="108" t="str">
        <f aca="false">IF(ISBLANK($G$1),"?",IF(ISNUMBER(K28),CHOOSE(VLOOKUP($G$1,srtklasse,3,0),VLOOKUP(K28,moylkl,VLOOKUP($G$1,srtklasse,2,0),1),VLOOKUP(K28,moybkl,5,1),VLOOKUP(K28,moy3kl,5,1)),"-"))</f>
        <v>-</v>
      </c>
      <c r="N28" s="109" t="str">
        <f aca="false">IF(ISNUMBER(K28),IF(VLOOKUP($G$1,srtklasse,2,0)=6,7,CHOOSE(VLOOKUP($G$1,srtklasse,3,0),VLOOKUP(K28,moylkl,1,1),VLOOKUP(K28,moybkl,1,1),VLOOKUP(K28,moy3kl,1,1))),"-")</f>
        <v>-</v>
      </c>
      <c r="O28" s="109" t="str">
        <f aca="false">IF(ISNUMBER(K28),IF(VLOOKUP($G$1,srtklasse,2,0)=6,11,CHOOSE(VLOOKUP($G$1,srtklasse,3,0),VLOOKUP(K28,moylkl,3,1),VLOOKUP(K28,moybkl,3,1),VLOOKUP(K28,moy3kl,3,1))),"-")</f>
        <v>-</v>
      </c>
      <c r="P28" s="110" t="str">
        <f aca="false">IF(ISNUMBER(K28),P27,"-")</f>
        <v>-</v>
      </c>
      <c r="Q28" s="111"/>
      <c r="R28" s="111"/>
      <c r="S28" s="111"/>
      <c r="T28" s="112" t="str">
        <f aca="false">IF(MAX(Q28:S28)&gt;0,P28,U28)</f>
        <v>-</v>
      </c>
      <c r="U28" s="112" t="str">
        <f aca="false">IF(ISBLANK(Q28),"-",Q28)</f>
        <v>-</v>
      </c>
      <c r="V28" s="113" t="str">
        <f aca="false">IF(OR(ISBLANK(R28),ISBLANK(S28)),"-",ROUNDDOWN(R28/S28,3))</f>
        <v>-</v>
      </c>
      <c r="W28" s="109" t="str">
        <f aca="false">IF(OR(ISBLANK(R28),ISBLANK(S28)),"-",IF(AND(L28="NEE",V28/O28&gt;1),100,ROUNDDOWN(V28/O28%,2)))</f>
        <v>-</v>
      </c>
      <c r="X28" s="109" t="str">
        <f aca="false">IF(ISNUMBER(R28),IF(T28&gt;0,ROUNDDOWN(R28/(M28*T28)%,2),0),"-")</f>
        <v>-</v>
      </c>
      <c r="Y28" s="114" t="str">
        <f aca="false">Y27</f>
        <v>M</v>
      </c>
      <c r="Z28" s="112" t="str">
        <f aca="false">IF(ISNUMBER(U28),RANK(U28,$U$8:$U$67,0)+((COUNT($U$8:$U$67)+1-RANK(U28,$U$8:$U$67,0)-RANK(U28,$U$8:$U$67,1))/2),"-")</f>
        <v>-</v>
      </c>
      <c r="AA28" s="112" t="str">
        <f aca="false">IF(Y28="M",IF(ISNUMBER(W28),RANK(W28,$W$8:$W$67,0)+((COUNT($W$8:$W$67)+1-RANK(W28,$W$8:$W$67,0)-RANK(W28,$W$8:$W$67,1))/2),"-"),IF(ISNUMBER(X28),RANK(X28,$X$8:$X$67,0)+((COUNT($X$8:$X$67)+1-RANK(X28,$X$8:$X$67,0)-RANK(X28,$X$8:$X$67,1))/2),"-"))</f>
        <v>-</v>
      </c>
      <c r="AB28" s="112" t="str">
        <f aca="false">IF(AND(ISNUMBER(Z28),ISNUMBER(AA28)),Z28+AA28,"-")</f>
        <v>-</v>
      </c>
      <c r="AC28" s="115" t="str">
        <f aca="false">IF(ISNUMBER(AB28),RANK(AB28,$AB$8:$AB$67,1)+((COUNT($AB$8:$AB$67)+1-RANK(AB28,$AB$8:$AB$67,0)-RANK(AB28,$AB$8:$AB$67,1))/2),"-")</f>
        <v>-</v>
      </c>
      <c r="AD28" s="116"/>
      <c r="AE28" s="117" t="str">
        <f aca="false">IF(ISNUMBER(V28),IF(L28="JA",ROUNDDOWN(AVERAGE(K28,V28),3),V28),"-")</f>
        <v>-</v>
      </c>
      <c r="AF28" s="118" t="str">
        <f aca="false">IF(ISNUMBER(AE28),IF(AE28&gt;=VLOOKUP($G$1,srtklasse,4,0),"P","-"),"-")</f>
        <v>-</v>
      </c>
      <c r="AG28" s="117" t="str">
        <f aca="false">IF(ISNUMBER(K28),ROUNDDOWN(MAX(K28,AE28),3),"-")</f>
        <v>-</v>
      </c>
      <c r="AH28" s="108" t="str">
        <f aca="false">IF(ISBLANK($G$1),"?",IF(ISNUMBER(AG28),CHOOSE(VLOOKUP($G$1,srtklasse,3,0),VLOOKUP(AG28,moylkl,VLOOKUP($G$1,srtklasse,2,0),1),VLOOKUP(AG28,moybkl,5,1),VLOOKUP(AG28,moy3kl,5,1)),"-"))</f>
        <v>-</v>
      </c>
      <c r="AI28" s="109" t="str">
        <f aca="false">IF(ISNUMBER(AG28),IF(VLOOKUP($G$1,srtklasse,2,0)=6,7,CHOOSE(VLOOKUP($G$1,srtklasse,3,0),VLOOKUP(AG28,moylkl,1,1),VLOOKUP(AG28,moybkl,1,1),VLOOKUP(AG28,moy3kl,1,1))),"-")</f>
        <v>-</v>
      </c>
      <c r="AJ28" s="109" t="str">
        <f aca="false">IF(ISNUMBER(AG28),IF(VLOOKUP($G$1,srtklasse,2,0)=6,11,CHOOSE(VLOOKUP($G$1,srtklasse,3,0),VLOOKUP(AG28,moylkl,3,1),VLOOKUP(AG28,moybkl,3,1),VLOOKUP(AG28,moy3kl,3,1))),"-")</f>
        <v>-</v>
      </c>
      <c r="AK28" s="110" t="str">
        <f aca="false">IF(ISNUMBER(AG28),AK27,"-")</f>
        <v>-</v>
      </c>
      <c r="AL28" s="111"/>
      <c r="AM28" s="111"/>
      <c r="AN28" s="111"/>
      <c r="AO28" s="113" t="str">
        <f aca="false">IF(OR(ISBLANK(AM28),ISBLANK(AN28)),"-",ROUNDDOWN(AM28/AN28,3))</f>
        <v>-</v>
      </c>
      <c r="AP28" s="109" t="str">
        <f aca="false">IF(ISNUMBER(AM28),IF(AK28&gt;0,ROUNDDOWN(AM28/(AH28*AK28)%,2),0),"-")</f>
        <v>-</v>
      </c>
      <c r="AQ28" s="109" t="str">
        <f aca="false">IF(OR(ISBLANK(AM28),ISBLANK(AN28)),"-",IF(AND(L28="nee",ISNUMBER(AE28)),IF(AO28/AJ28&gt;1,100,ROUNDDOWN(AO28/AJ28%,2)),ROUNDDOWN(AO28/AJ28%,2)))</f>
        <v>-</v>
      </c>
      <c r="AR28" s="119"/>
      <c r="AS28" s="117" t="str">
        <f aca="false">IF(ISNUMBER(AO28),IF(AND(NOT(ISNUMBER(AE28)),L28="nee"),AO28,ROUNDDOWN(AVERAGE(AG28,AO28),3)),"-")</f>
        <v>-</v>
      </c>
      <c r="AT28" s="120" t="str">
        <f aca="false">IF(ISNUMBER(AS28),IF(AS28&gt;=VLOOKUP($G$1,srtklasse,4,0),"P","-"),"-")</f>
        <v>-</v>
      </c>
      <c r="AU28" s="117" t="str">
        <f aca="false">IF(ISNUMBER(K28),ROUNDDOWN(MAX(K28,AE28,AS28),3),"-")</f>
        <v>-</v>
      </c>
      <c r="AV28" s="108" t="str">
        <f aca="false">IF(ISBLANK($G$1),"?",IF(ISNUMBER(AU28),CHOOSE(VLOOKUP($G$1,srtklasse,3,0),VLOOKUP(AU28,moylkl,VLOOKUP($G$1,srtklasse,2,0),1),VLOOKUP(AU28,moybkl,5,1),VLOOKUP(AU28,moy3kl,5,1)),"-"))</f>
        <v>-</v>
      </c>
      <c r="AW28" s="109" t="str">
        <f aca="false">IF(ISNUMBER(AU28),IF(VLOOKUP($G$1,srtklasse,2,0)=6,7,CHOOSE(VLOOKUP($G$1,srtklasse,3,0),VLOOKUP(AU28,moylkl,1,1),VLOOKUP(AU28,moybkl,1,1),VLOOKUP(AU28,moy3kl,1,1))),"-")</f>
        <v>-</v>
      </c>
      <c r="AX28" s="109" t="str">
        <f aca="false">IF(ISNUMBER(AU28),IF(VLOOKUP($G$1,srtklasse,2,0)=6,11,CHOOSE(VLOOKUP($G$1,srtklasse,3,0),VLOOKUP(AU28,moylkl,3,1),VLOOKUP(AU28,moybkl,3,1),VLOOKUP(AU28,moy3kl,3,1))),"-")</f>
        <v>-</v>
      </c>
      <c r="AY28" s="110" t="str">
        <f aca="false">IF(ISNUMBER(AU28),AY27,"-")</f>
        <v>-</v>
      </c>
      <c r="AZ28" s="111"/>
      <c r="BA28" s="111"/>
      <c r="BB28" s="111"/>
      <c r="BC28" s="113" t="str">
        <f aca="false">IF(OR(ISBLANK(BA28),ISBLANK(BB28)),"-",ROUNDDOWN(BA28/BB28,3))</f>
        <v>-</v>
      </c>
      <c r="BD28" s="109" t="str">
        <f aca="false">IF(ISNUMBER(BA28),IF(AY28&gt;0,ROUNDDOWN(BA28/(AV28*AY28)%,2),0),"-")</f>
        <v>-</v>
      </c>
      <c r="BE28" s="109" t="str">
        <f aca="false">IF(OR(ISBLANK(BA28),ISBLANK(BB28)),"-",(ROUNDDOWN(BC28/AX28%,2)))</f>
        <v>-</v>
      </c>
      <c r="BF28" s="119"/>
      <c r="BG28" s="117" t="str">
        <f aca="false">IF(ISNUMBER(BC28),ROUNDDOWN(AVERAGE(AU28,BC28),3),"-")</f>
        <v>-</v>
      </c>
      <c r="BH28" s="120" t="str">
        <f aca="false">IF(ISNUMBER(BG28),IF(BG28&gt;=VLOOKUP($G$1,srtklasse,4,0),"P","-"),"-")</f>
        <v>-</v>
      </c>
      <c r="BI28" s="117" t="str">
        <f aca="false">IF(ISNUMBER(BF28),ROUNDDOWN(MAX(K28,AE28,AS28,BG28),3),"-")</f>
        <v>-</v>
      </c>
      <c r="BJ28" s="108" t="str">
        <f aca="false">IF(ISBLANK($G$1),"?",IF(ISNUMBER(BI28),CHOOSE(VLOOKUP($G$1,srtklasse,3,0),VLOOKUP(BI28,moylkl,VLOOKUP($G$1,srtklasse,2,0),1),VLOOKUP(BI28,moybkl,5,1),VLOOKUP(BI28,moy3kl,5,1)),"-"))</f>
        <v>-</v>
      </c>
      <c r="BK28" s="109" t="str">
        <f aca="false">IF(ISNUMBER(BI28),IF(VLOOKUP($G$1,srtklasse,2,0)=6,7,CHOOSE(VLOOKUP($G$1,srtklasse,3,0),VLOOKUP(BI28,moylkl,1,1),VLOOKUP(BI28,moybkl,1,1),VLOOKUP(BI28,moy3kl,1,1))),"-")</f>
        <v>-</v>
      </c>
      <c r="BL28" s="109" t="str">
        <f aca="false">IF(ISNUMBER(BI28),IF(VLOOKUP($G$1,srtklasse,2,0)=6,11,CHOOSE(VLOOKUP($G$1,srtklasse,3,0),VLOOKUP(BI28,moylkl,3,1),VLOOKUP(BI28,moybkl,3,1),VLOOKUP(BI28,moy3kl,3,1))),"-")</f>
        <v>-</v>
      </c>
      <c r="BM28" s="110" t="str">
        <f aca="false">IF(ISNUMBER(BI28),$BM$4,"-")</f>
        <v>-</v>
      </c>
      <c r="BN28" s="111"/>
      <c r="BO28" s="111"/>
      <c r="BP28" s="113" t="str">
        <f aca="false">IF(OR(ISBLANK(BN28),ISBLANK(BO28)),"-",ROUNDDOWN(BN28/BO28,3))</f>
        <v>-</v>
      </c>
      <c r="BQ28" s="109" t="str">
        <f aca="false">IF(ISNUMBER(BN28),IF(BM28&gt;0,ROUNDDOWN(BN28/(BJ28*BM28)%,2),0),"-")</f>
        <v>-</v>
      </c>
      <c r="BR28" s="109" t="str">
        <f aca="false">IF(OR(ISBLANK(BN28),ISBLANK(BO28)),"-",(ROUNDDOWN(BP28/BL28%,2)))</f>
        <v>-</v>
      </c>
      <c r="BS28" s="119"/>
      <c r="BT28" s="117" t="str">
        <f aca="false">IF(ISNUMBER(BP28),ROUNDDOWN(AVERAGE(BI28,BP28),3),"-")</f>
        <v>-</v>
      </c>
      <c r="BU28" s="120" t="str">
        <f aca="false">IF(ISNUMBER(BT28),IF(BT28&gt;=VLOOKUP($G$1,srtklasse,4,0),"P","-"),"-")</f>
        <v>-</v>
      </c>
      <c r="BV28" s="117" t="str">
        <f aca="false">IF(SUM(V28,AO28,BC28,BP28)&gt;0,AVERAGE(IF(V28&gt;0,V28,""),IF(AO28&gt;0,AO28,""),IF(BC28&gt;0,BC28,""),IF(BP28&gt;0,BP28,"")),"-")</f>
        <v>-</v>
      </c>
      <c r="BW28" s="120" t="str">
        <f aca="false">IF(ISNUMBER(BV28),IF(BV28&gt;=VLOOKUP($G$1,srtklasse,4,0),"P","-"),"-")</f>
        <v>-</v>
      </c>
      <c r="BX28" s="121"/>
    </row>
    <row r="29" customFormat="false" ht="15" hidden="false" customHeight="true" outlineLevel="0" collapsed="false">
      <c r="A29" s="101" t="n">
        <f aca="false">A28+1</f>
        <v>22</v>
      </c>
      <c r="B29" s="102"/>
      <c r="C29" s="124"/>
      <c r="D29" s="102"/>
      <c r="E29" s="103"/>
      <c r="F29" s="102"/>
      <c r="G29" s="103"/>
      <c r="H29" s="122"/>
      <c r="I29" s="122"/>
      <c r="J29" s="122"/>
      <c r="K29" s="106" t="str">
        <f aca="false">IF(MAX(H29,I29,J29)=0,"",IF(AND(OR(ISNUMBER(H29),ISNUMBER(I29)),ISNUMBER(J29)),"XX",IF(ISNUMBER(J29),J29,MAX(H29,I29))))</f>
        <v/>
      </c>
      <c r="L29" s="107" t="str">
        <f aca="false">IF(ISNUMBER(K29),IF(ISNUMBER(J29),"NEE","JA"),"")</f>
        <v/>
      </c>
      <c r="M29" s="108" t="str">
        <f aca="false">IF(ISBLANK($G$1),"?",IF(ISNUMBER(K29),CHOOSE(VLOOKUP($G$1,srtklasse,3,0),VLOOKUP(K29,moylkl,VLOOKUP($G$1,srtklasse,2,0),1),VLOOKUP(K29,moybkl,5,1),VLOOKUP(K29,moy3kl,5,1)),"-"))</f>
        <v>-</v>
      </c>
      <c r="N29" s="109" t="str">
        <f aca="false">IF(ISNUMBER(K29),IF(VLOOKUP($G$1,srtklasse,2,0)=6,7,CHOOSE(VLOOKUP($G$1,srtklasse,3,0),VLOOKUP(K29,moylkl,1,1),VLOOKUP(K29,moybkl,1,1),VLOOKUP(K29,moy3kl,1,1))),"-")</f>
        <v>-</v>
      </c>
      <c r="O29" s="109" t="str">
        <f aca="false">IF(ISNUMBER(K29),IF(VLOOKUP($G$1,srtklasse,2,0)=6,11,CHOOSE(VLOOKUP($G$1,srtklasse,3,0),VLOOKUP(K29,moylkl,3,1),VLOOKUP(K29,moybkl,3,1),VLOOKUP(K29,moy3kl,3,1))),"-")</f>
        <v>-</v>
      </c>
      <c r="P29" s="110" t="str">
        <f aca="false">IF(ISNUMBER(K29),P28,"-")</f>
        <v>-</v>
      </c>
      <c r="Q29" s="111"/>
      <c r="R29" s="111"/>
      <c r="S29" s="111"/>
      <c r="T29" s="112" t="str">
        <f aca="false">IF(MAX(Q29:S29)&gt;0,P29,U29)</f>
        <v>-</v>
      </c>
      <c r="U29" s="112" t="str">
        <f aca="false">IF(ISBLANK(Q29),"-",Q29)</f>
        <v>-</v>
      </c>
      <c r="V29" s="113" t="str">
        <f aca="false">IF(OR(ISBLANK(R29),ISBLANK(S29)),"-",ROUNDDOWN(R29/S29,3))</f>
        <v>-</v>
      </c>
      <c r="W29" s="109" t="str">
        <f aca="false">IF(OR(ISBLANK(R29),ISBLANK(S29)),"-",IF(AND(L29="NEE",V29/O29&gt;1),100,ROUNDDOWN(V29/O29%,2)))</f>
        <v>-</v>
      </c>
      <c r="X29" s="109" t="str">
        <f aca="false">IF(ISNUMBER(R29),IF(T29&gt;0,ROUNDDOWN(R29/(M29*T29)%,2),0),"-")</f>
        <v>-</v>
      </c>
      <c r="Y29" s="114" t="str">
        <f aca="false">Y28</f>
        <v>M</v>
      </c>
      <c r="Z29" s="112" t="str">
        <f aca="false">IF(ISNUMBER(U29),RANK(U29,$U$8:$U$67,0)+((COUNT($U$8:$U$67)+1-RANK(U29,$U$8:$U$67,0)-RANK(U29,$U$8:$U$67,1))/2),"-")</f>
        <v>-</v>
      </c>
      <c r="AA29" s="112" t="str">
        <f aca="false">IF(Y29="M",IF(ISNUMBER(W29),RANK(W29,$W$8:$W$67,0)+((COUNT($W$8:$W$67)+1-RANK(W29,$W$8:$W$67,0)-RANK(W29,$W$8:$W$67,1))/2),"-"),IF(ISNUMBER(X29),RANK(X29,$X$8:$X$67,0)+((COUNT($X$8:$X$67)+1-RANK(X29,$X$8:$X$67,0)-RANK(X29,$X$8:$X$67,1))/2),"-"))</f>
        <v>-</v>
      </c>
      <c r="AB29" s="112" t="str">
        <f aca="false">IF(AND(ISNUMBER(Z29),ISNUMBER(AA29)),Z29+AA29,"-")</f>
        <v>-</v>
      </c>
      <c r="AC29" s="115" t="str">
        <f aca="false">IF(ISNUMBER(AB29),RANK(AB29,$AB$8:$AB$67,1)+((COUNT($AB$8:$AB$67)+1-RANK(AB29,$AB$8:$AB$67,0)-RANK(AB29,$AB$8:$AB$67,1))/2),"-")</f>
        <v>-</v>
      </c>
      <c r="AD29" s="116"/>
      <c r="AE29" s="117" t="str">
        <f aca="false">IF(ISNUMBER(V29),IF(L29="JA",ROUNDDOWN(AVERAGE(K29,V29),3),V29),"-")</f>
        <v>-</v>
      </c>
      <c r="AF29" s="118" t="str">
        <f aca="false">IF(ISNUMBER(AE29),IF(AE29&gt;=VLOOKUP($G$1,srtklasse,4,0),"P","-"),"-")</f>
        <v>-</v>
      </c>
      <c r="AG29" s="117" t="str">
        <f aca="false">IF(ISNUMBER(K29),ROUNDDOWN(MAX(K29,AE29),3),"-")</f>
        <v>-</v>
      </c>
      <c r="AH29" s="108" t="str">
        <f aca="false">IF(ISBLANK($G$1),"?",IF(ISNUMBER(AG29),CHOOSE(VLOOKUP($G$1,srtklasse,3,0),VLOOKUP(AG29,moylkl,VLOOKUP($G$1,srtklasse,2,0),1),VLOOKUP(AG29,moybkl,5,1),VLOOKUP(AG29,moy3kl,5,1)),"-"))</f>
        <v>-</v>
      </c>
      <c r="AI29" s="109" t="str">
        <f aca="false">IF(ISNUMBER(AG29),IF(VLOOKUP($G$1,srtklasse,2,0)=6,7,CHOOSE(VLOOKUP($G$1,srtklasse,3,0),VLOOKUP(AG29,moylkl,1,1),VLOOKUP(AG29,moybkl,1,1),VLOOKUP(AG29,moy3kl,1,1))),"-")</f>
        <v>-</v>
      </c>
      <c r="AJ29" s="109" t="str">
        <f aca="false">IF(ISNUMBER(AG29),IF(VLOOKUP($G$1,srtklasse,2,0)=6,11,CHOOSE(VLOOKUP($G$1,srtklasse,3,0),VLOOKUP(AG29,moylkl,3,1),VLOOKUP(AG29,moybkl,3,1),VLOOKUP(AG29,moy3kl,3,1))),"-")</f>
        <v>-</v>
      </c>
      <c r="AK29" s="110" t="str">
        <f aca="false">IF(ISNUMBER(AG29),AK28,"-")</f>
        <v>-</v>
      </c>
      <c r="AL29" s="111"/>
      <c r="AM29" s="111"/>
      <c r="AN29" s="111"/>
      <c r="AO29" s="113" t="str">
        <f aca="false">IF(OR(ISBLANK(AM29),ISBLANK(AN29)),"-",ROUNDDOWN(AM29/AN29,3))</f>
        <v>-</v>
      </c>
      <c r="AP29" s="109" t="str">
        <f aca="false">IF(ISNUMBER(AM29),IF(AK29&gt;0,ROUNDDOWN(AM29/(AH29*AK29)%,2),0),"-")</f>
        <v>-</v>
      </c>
      <c r="AQ29" s="109" t="str">
        <f aca="false">IF(OR(ISBLANK(AM29),ISBLANK(AN29)),"-",IF(AND(L29="nee",ISNUMBER(AE29)),IF(AO29/AJ29&gt;1,100,ROUNDDOWN(AO29/AJ29%,2)),ROUNDDOWN(AO29/AJ29%,2)))</f>
        <v>-</v>
      </c>
      <c r="AR29" s="119"/>
      <c r="AS29" s="117" t="str">
        <f aca="false">IF(ISNUMBER(AO29),IF(AND(NOT(ISNUMBER(AE29)),L29="nee"),AO29,ROUNDDOWN(AVERAGE(AG29,AO29),3)),"-")</f>
        <v>-</v>
      </c>
      <c r="AT29" s="120" t="str">
        <f aca="false">IF(ISNUMBER(AS29),IF(AS29&gt;=VLOOKUP($G$1,srtklasse,4,0),"P","-"),"-")</f>
        <v>-</v>
      </c>
      <c r="AU29" s="117" t="str">
        <f aca="false">IF(ISNUMBER(K29),ROUNDDOWN(MAX(K29,AE29,AS29),3),"-")</f>
        <v>-</v>
      </c>
      <c r="AV29" s="108" t="str">
        <f aca="false">IF(ISBLANK($G$1),"?",IF(ISNUMBER(AU29),CHOOSE(VLOOKUP($G$1,srtklasse,3,0),VLOOKUP(AU29,moylkl,VLOOKUP($G$1,srtklasse,2,0),1),VLOOKUP(AU29,moybkl,5,1),VLOOKUP(AU29,moy3kl,5,1)),"-"))</f>
        <v>-</v>
      </c>
      <c r="AW29" s="109" t="str">
        <f aca="false">IF(ISNUMBER(AU29),IF(VLOOKUP($G$1,srtklasse,2,0)=6,7,CHOOSE(VLOOKUP($G$1,srtklasse,3,0),VLOOKUP(AU29,moylkl,1,1),VLOOKUP(AU29,moybkl,1,1),VLOOKUP(AU29,moy3kl,1,1))),"-")</f>
        <v>-</v>
      </c>
      <c r="AX29" s="109" t="str">
        <f aca="false">IF(ISNUMBER(AU29),IF(VLOOKUP($G$1,srtklasse,2,0)=6,11,CHOOSE(VLOOKUP($G$1,srtklasse,3,0),VLOOKUP(AU29,moylkl,3,1),VLOOKUP(AU29,moybkl,3,1),VLOOKUP(AU29,moy3kl,3,1))),"-")</f>
        <v>-</v>
      </c>
      <c r="AY29" s="110" t="str">
        <f aca="false">IF(ISNUMBER(AU29),AY28,"-")</f>
        <v>-</v>
      </c>
      <c r="AZ29" s="111"/>
      <c r="BA29" s="111"/>
      <c r="BB29" s="111"/>
      <c r="BC29" s="113" t="str">
        <f aca="false">IF(OR(ISBLANK(BA29),ISBLANK(BB29)),"-",ROUNDDOWN(BA29/BB29,3))</f>
        <v>-</v>
      </c>
      <c r="BD29" s="109" t="str">
        <f aca="false">IF(ISNUMBER(BA29),IF(AY29&gt;0,ROUNDDOWN(BA29/(AV29*AY29)%,2),0),"-")</f>
        <v>-</v>
      </c>
      <c r="BE29" s="109" t="str">
        <f aca="false">IF(OR(ISBLANK(BA29),ISBLANK(BB29)),"-",(ROUNDDOWN(BC29/AX29%,2)))</f>
        <v>-</v>
      </c>
      <c r="BF29" s="119"/>
      <c r="BG29" s="117" t="str">
        <f aca="false">IF(ISNUMBER(BC29),ROUNDDOWN(AVERAGE(AU29,BC29),3),"-")</f>
        <v>-</v>
      </c>
      <c r="BH29" s="120" t="str">
        <f aca="false">IF(ISNUMBER(BG29),IF(BG29&gt;=VLOOKUP($G$1,srtklasse,4,0),"P","-"),"-")</f>
        <v>-</v>
      </c>
      <c r="BI29" s="117" t="str">
        <f aca="false">IF(ISNUMBER(BF29),ROUNDDOWN(MAX(K29,AE29,AS29,BG29),3),"-")</f>
        <v>-</v>
      </c>
      <c r="BJ29" s="108" t="str">
        <f aca="false">IF(ISBLANK($G$1),"?",IF(ISNUMBER(BI29),CHOOSE(VLOOKUP($G$1,srtklasse,3,0),VLOOKUP(BI29,moylkl,VLOOKUP($G$1,srtklasse,2,0),1),VLOOKUP(BI29,moybkl,5,1),VLOOKUP(BI29,moy3kl,5,1)),"-"))</f>
        <v>-</v>
      </c>
      <c r="BK29" s="109" t="str">
        <f aca="false">IF(ISNUMBER(BI29),IF(VLOOKUP($G$1,srtklasse,2,0)=6,7,CHOOSE(VLOOKUP($G$1,srtklasse,3,0),VLOOKUP(BI29,moylkl,1,1),VLOOKUP(BI29,moybkl,1,1),VLOOKUP(BI29,moy3kl,1,1))),"-")</f>
        <v>-</v>
      </c>
      <c r="BL29" s="109" t="str">
        <f aca="false">IF(ISNUMBER(BI29),IF(VLOOKUP($G$1,srtklasse,2,0)=6,11,CHOOSE(VLOOKUP($G$1,srtklasse,3,0),VLOOKUP(BI29,moylkl,3,1),VLOOKUP(BI29,moybkl,3,1),VLOOKUP(BI29,moy3kl,3,1))),"-")</f>
        <v>-</v>
      </c>
      <c r="BM29" s="110" t="str">
        <f aca="false">IF(ISNUMBER(BI29),$BM$4,"-")</f>
        <v>-</v>
      </c>
      <c r="BN29" s="111"/>
      <c r="BO29" s="111"/>
      <c r="BP29" s="113" t="str">
        <f aca="false">IF(OR(ISBLANK(BN29),ISBLANK(BO29)),"-",ROUNDDOWN(BN29/BO29,3))</f>
        <v>-</v>
      </c>
      <c r="BQ29" s="109" t="str">
        <f aca="false">IF(ISNUMBER(BN29),IF(BM29&gt;0,ROUNDDOWN(BN29/(BJ29*BM29)%,2),0),"-")</f>
        <v>-</v>
      </c>
      <c r="BR29" s="109" t="str">
        <f aca="false">IF(OR(ISBLANK(BN29),ISBLANK(BO29)),"-",(ROUNDDOWN(BP29/BL29%,2)))</f>
        <v>-</v>
      </c>
      <c r="BS29" s="119"/>
      <c r="BT29" s="117" t="str">
        <f aca="false">IF(ISNUMBER(BP29),ROUNDDOWN(AVERAGE(BI29,BP29),3),"-")</f>
        <v>-</v>
      </c>
      <c r="BU29" s="120" t="str">
        <f aca="false">IF(ISNUMBER(BT29),IF(BT29&gt;=VLOOKUP($G$1,srtklasse,4,0),"P","-"),"-")</f>
        <v>-</v>
      </c>
      <c r="BV29" s="117" t="str">
        <f aca="false">IF(SUM(V29,AO29,BC29,BP29)&gt;0,AVERAGE(IF(V29&gt;0,V29,""),IF(AO29&gt;0,AO29,""),IF(BC29&gt;0,BC29,""),IF(BP29&gt;0,BP29,"")),"-")</f>
        <v>-</v>
      </c>
      <c r="BW29" s="120" t="str">
        <f aca="false">IF(ISNUMBER(BV29),IF(BV29&gt;=VLOOKUP($G$1,srtklasse,4,0),"P","-"),"-")</f>
        <v>-</v>
      </c>
      <c r="BX29" s="121"/>
    </row>
    <row r="30" customFormat="false" ht="15" hidden="false" customHeight="true" outlineLevel="0" collapsed="false">
      <c r="A30" s="101" t="n">
        <f aca="false">A29+1</f>
        <v>23</v>
      </c>
      <c r="B30" s="102"/>
      <c r="C30" s="124"/>
      <c r="D30" s="102"/>
      <c r="E30" s="103"/>
      <c r="F30" s="102"/>
      <c r="G30" s="103"/>
      <c r="H30" s="122"/>
      <c r="I30" s="122"/>
      <c r="J30" s="122"/>
      <c r="K30" s="106" t="str">
        <f aca="false">IF(MAX(H30,I30,J30)=0,"",IF(AND(OR(ISNUMBER(H30),ISNUMBER(I30)),ISNUMBER(J30)),"XX",IF(ISNUMBER(J30),J30,MAX(H30,I30))))</f>
        <v/>
      </c>
      <c r="L30" s="107" t="str">
        <f aca="false">IF(ISNUMBER(K30),IF(ISNUMBER(J30),"NEE","JA"),"")</f>
        <v/>
      </c>
      <c r="M30" s="108" t="str">
        <f aca="false">IF(ISBLANK($G$1),"?",IF(ISNUMBER(K30),CHOOSE(VLOOKUP($G$1,srtklasse,3,0),VLOOKUP(K30,moylkl,VLOOKUP($G$1,srtklasse,2,0),1),VLOOKUP(K30,moybkl,5,1),VLOOKUP(K30,moy3kl,5,1)),"-"))</f>
        <v>-</v>
      </c>
      <c r="N30" s="109" t="str">
        <f aca="false">IF(ISNUMBER(K30),IF(VLOOKUP($G$1,srtklasse,2,0)=6,7,CHOOSE(VLOOKUP($G$1,srtklasse,3,0),VLOOKUP(K30,moylkl,1,1),VLOOKUP(K30,moybkl,1,1),VLOOKUP(K30,moy3kl,1,1))),"-")</f>
        <v>-</v>
      </c>
      <c r="O30" s="109" t="str">
        <f aca="false">IF(ISNUMBER(K30),IF(VLOOKUP($G$1,srtklasse,2,0)=6,11,CHOOSE(VLOOKUP($G$1,srtklasse,3,0),VLOOKUP(K30,moylkl,3,1),VLOOKUP(K30,moybkl,3,1),VLOOKUP(K30,moy3kl,3,1))),"-")</f>
        <v>-</v>
      </c>
      <c r="P30" s="110" t="str">
        <f aca="false">IF(ISNUMBER(K30),P29,"-")</f>
        <v>-</v>
      </c>
      <c r="Q30" s="111"/>
      <c r="R30" s="111"/>
      <c r="S30" s="111"/>
      <c r="T30" s="112" t="str">
        <f aca="false">IF(MAX(Q30:S30)&gt;0,P30,U30)</f>
        <v>-</v>
      </c>
      <c r="U30" s="112" t="str">
        <f aca="false">IF(ISBLANK(Q30),"-",Q30)</f>
        <v>-</v>
      </c>
      <c r="V30" s="113" t="str">
        <f aca="false">IF(OR(ISBLANK(R30),ISBLANK(S30)),"-",ROUNDDOWN(R30/S30,3))</f>
        <v>-</v>
      </c>
      <c r="W30" s="109" t="str">
        <f aca="false">IF(OR(ISBLANK(R30),ISBLANK(S30)),"-",IF(AND(L30="NEE",V30/O30&gt;1),100,ROUNDDOWN(V30/O30%,2)))</f>
        <v>-</v>
      </c>
      <c r="X30" s="109" t="str">
        <f aca="false">IF(ISNUMBER(R30),IF(T30&gt;0,ROUNDDOWN(R30/(M30*T30)%,2),0),"-")</f>
        <v>-</v>
      </c>
      <c r="Y30" s="114" t="str">
        <f aca="false">Y29</f>
        <v>M</v>
      </c>
      <c r="Z30" s="112" t="str">
        <f aca="false">IF(ISNUMBER(U30),RANK(U30,$U$8:$U$67,0)+((COUNT($U$8:$U$67)+1-RANK(U30,$U$8:$U$67,0)-RANK(U30,$U$8:$U$67,1))/2),"-")</f>
        <v>-</v>
      </c>
      <c r="AA30" s="112" t="str">
        <f aca="false">IF(Y30="M",IF(ISNUMBER(W30),RANK(W30,$W$8:$W$67,0)+((COUNT($W$8:$W$67)+1-RANK(W30,$W$8:$W$67,0)-RANK(W30,$W$8:$W$67,1))/2),"-"),IF(ISNUMBER(X30),RANK(X30,$X$8:$X$67,0)+((COUNT($X$8:$X$67)+1-RANK(X30,$X$8:$X$67,0)-RANK(X30,$X$8:$X$67,1))/2),"-"))</f>
        <v>-</v>
      </c>
      <c r="AB30" s="112" t="str">
        <f aca="false">IF(AND(ISNUMBER(Z30),ISNUMBER(AA30)),Z30+AA30,"-")</f>
        <v>-</v>
      </c>
      <c r="AC30" s="115" t="str">
        <f aca="false">IF(ISNUMBER(AB30),RANK(AB30,$AB$8:$AB$67,1)+((COUNT($AB$8:$AB$67)+1-RANK(AB30,$AB$8:$AB$67,0)-RANK(AB30,$AB$8:$AB$67,1))/2),"-")</f>
        <v>-</v>
      </c>
      <c r="AD30" s="116"/>
      <c r="AE30" s="117" t="str">
        <f aca="false">IF(ISNUMBER(V30),IF(L30="JA",ROUNDDOWN(AVERAGE(K30,V30),3),V30),"-")</f>
        <v>-</v>
      </c>
      <c r="AF30" s="118" t="str">
        <f aca="false">IF(ISNUMBER(AE30),IF(AE30&gt;=VLOOKUP($G$1,srtklasse,4,0),"P","-"),"-")</f>
        <v>-</v>
      </c>
      <c r="AG30" s="117" t="str">
        <f aca="false">IF(ISNUMBER(K30),ROUNDDOWN(MAX(K30,AE30),3),"-")</f>
        <v>-</v>
      </c>
      <c r="AH30" s="108" t="str">
        <f aca="false">IF(ISBLANK($G$1),"?",IF(ISNUMBER(AG30),CHOOSE(VLOOKUP($G$1,srtklasse,3,0),VLOOKUP(AG30,moylkl,VLOOKUP($G$1,srtklasse,2,0),1),VLOOKUP(AG30,moybkl,5,1),VLOOKUP(AG30,moy3kl,5,1)),"-"))</f>
        <v>-</v>
      </c>
      <c r="AI30" s="109" t="str">
        <f aca="false">IF(ISNUMBER(AG30),IF(VLOOKUP($G$1,srtklasse,2,0)=6,7,CHOOSE(VLOOKUP($G$1,srtklasse,3,0),VLOOKUP(AG30,moylkl,1,1),VLOOKUP(AG30,moybkl,1,1),VLOOKUP(AG30,moy3kl,1,1))),"-")</f>
        <v>-</v>
      </c>
      <c r="AJ30" s="109" t="str">
        <f aca="false">IF(ISNUMBER(AG30),IF(VLOOKUP($G$1,srtklasse,2,0)=6,11,CHOOSE(VLOOKUP($G$1,srtklasse,3,0),VLOOKUP(AG30,moylkl,3,1),VLOOKUP(AG30,moybkl,3,1),VLOOKUP(AG30,moy3kl,3,1))),"-")</f>
        <v>-</v>
      </c>
      <c r="AK30" s="110" t="str">
        <f aca="false">IF(ISNUMBER(AG30),AK29,"-")</f>
        <v>-</v>
      </c>
      <c r="AL30" s="111"/>
      <c r="AM30" s="111"/>
      <c r="AN30" s="111"/>
      <c r="AO30" s="113" t="str">
        <f aca="false">IF(OR(ISBLANK(AM30),ISBLANK(AN30)),"-",ROUNDDOWN(AM30/AN30,3))</f>
        <v>-</v>
      </c>
      <c r="AP30" s="109" t="str">
        <f aca="false">IF(ISNUMBER(AM30),IF(AK30&gt;0,ROUNDDOWN(AM30/(AH30*AK30)%,2),0),"-")</f>
        <v>-</v>
      </c>
      <c r="AQ30" s="109" t="str">
        <f aca="false">IF(OR(ISBLANK(AM30),ISBLANK(AN30)),"-",IF(AND(L30="nee",ISNUMBER(AE30)),IF(AO30/AJ30&gt;1,100,ROUNDDOWN(AO30/AJ30%,2)),ROUNDDOWN(AO30/AJ30%,2)))</f>
        <v>-</v>
      </c>
      <c r="AR30" s="119"/>
      <c r="AS30" s="117" t="str">
        <f aca="false">IF(ISNUMBER(AO30),IF(AND(NOT(ISNUMBER(AE30)),L30="nee"),AO30,ROUNDDOWN(AVERAGE(AG30,AO30),3)),"-")</f>
        <v>-</v>
      </c>
      <c r="AT30" s="120" t="str">
        <f aca="false">IF(ISNUMBER(AS30),IF(AS30&gt;=VLOOKUP($G$1,srtklasse,4,0),"P","-"),"-")</f>
        <v>-</v>
      </c>
      <c r="AU30" s="117" t="str">
        <f aca="false">IF(ISNUMBER(K30),ROUNDDOWN(MAX(K30,AE30,AS30),3),"-")</f>
        <v>-</v>
      </c>
      <c r="AV30" s="108" t="str">
        <f aca="false">IF(ISBLANK($G$1),"?",IF(ISNUMBER(AU30),CHOOSE(VLOOKUP($G$1,srtklasse,3,0),VLOOKUP(AU30,moylkl,VLOOKUP($G$1,srtklasse,2,0),1),VLOOKUP(AU30,moybkl,5,1),VLOOKUP(AU30,moy3kl,5,1)),"-"))</f>
        <v>-</v>
      </c>
      <c r="AW30" s="109" t="str">
        <f aca="false">IF(ISNUMBER(AU30),IF(VLOOKUP($G$1,srtklasse,2,0)=6,7,CHOOSE(VLOOKUP($G$1,srtklasse,3,0),VLOOKUP(AU30,moylkl,1,1),VLOOKUP(AU30,moybkl,1,1),VLOOKUP(AU30,moy3kl,1,1))),"-")</f>
        <v>-</v>
      </c>
      <c r="AX30" s="109" t="str">
        <f aca="false">IF(ISNUMBER(AU30),IF(VLOOKUP($G$1,srtklasse,2,0)=6,11,CHOOSE(VLOOKUP($G$1,srtklasse,3,0),VLOOKUP(AU30,moylkl,3,1),VLOOKUP(AU30,moybkl,3,1),VLOOKUP(AU30,moy3kl,3,1))),"-")</f>
        <v>-</v>
      </c>
      <c r="AY30" s="110" t="str">
        <f aca="false">IF(ISNUMBER(AU30),AY29,"-")</f>
        <v>-</v>
      </c>
      <c r="AZ30" s="111"/>
      <c r="BA30" s="111"/>
      <c r="BB30" s="111"/>
      <c r="BC30" s="113" t="str">
        <f aca="false">IF(OR(ISBLANK(BA30),ISBLANK(BB30)),"-",ROUNDDOWN(BA30/BB30,3))</f>
        <v>-</v>
      </c>
      <c r="BD30" s="109" t="str">
        <f aca="false">IF(ISNUMBER(BA30),IF(AY30&gt;0,ROUNDDOWN(BA30/(AV30*AY30)%,2),0),"-")</f>
        <v>-</v>
      </c>
      <c r="BE30" s="109" t="str">
        <f aca="false">IF(OR(ISBLANK(BA30),ISBLANK(BB30)),"-",(ROUNDDOWN(BC30/AX30%,2)))</f>
        <v>-</v>
      </c>
      <c r="BF30" s="119"/>
      <c r="BG30" s="117" t="str">
        <f aca="false">IF(ISNUMBER(BC30),ROUNDDOWN(AVERAGE(AU30,BC30),3),"-")</f>
        <v>-</v>
      </c>
      <c r="BH30" s="120" t="str">
        <f aca="false">IF(ISNUMBER(BG30),IF(BG30&gt;=VLOOKUP($G$1,srtklasse,4,0),"P","-"),"-")</f>
        <v>-</v>
      </c>
      <c r="BI30" s="117" t="str">
        <f aca="false">IF(ISNUMBER(BF30),ROUNDDOWN(MAX(K30,AE30,AS30,BG30),3),"-")</f>
        <v>-</v>
      </c>
      <c r="BJ30" s="108" t="str">
        <f aca="false">IF(ISBLANK($G$1),"?",IF(ISNUMBER(BI30),CHOOSE(VLOOKUP($G$1,srtklasse,3,0),VLOOKUP(BI30,moylkl,VLOOKUP($G$1,srtklasse,2,0),1),VLOOKUP(BI30,moybkl,5,1),VLOOKUP(BI30,moy3kl,5,1)),"-"))</f>
        <v>-</v>
      </c>
      <c r="BK30" s="109" t="str">
        <f aca="false">IF(ISNUMBER(BI30),IF(VLOOKUP($G$1,srtklasse,2,0)=6,7,CHOOSE(VLOOKUP($G$1,srtklasse,3,0),VLOOKUP(BI30,moylkl,1,1),VLOOKUP(BI30,moybkl,1,1),VLOOKUP(BI30,moy3kl,1,1))),"-")</f>
        <v>-</v>
      </c>
      <c r="BL30" s="109" t="str">
        <f aca="false">IF(ISNUMBER(BI30),IF(VLOOKUP($G$1,srtklasse,2,0)=6,11,CHOOSE(VLOOKUP($G$1,srtklasse,3,0),VLOOKUP(BI30,moylkl,3,1),VLOOKUP(BI30,moybkl,3,1),VLOOKUP(BI30,moy3kl,3,1))),"-")</f>
        <v>-</v>
      </c>
      <c r="BM30" s="110" t="str">
        <f aca="false">IF(ISNUMBER(BI30),$BM$4,"-")</f>
        <v>-</v>
      </c>
      <c r="BN30" s="111"/>
      <c r="BO30" s="111"/>
      <c r="BP30" s="113" t="str">
        <f aca="false">IF(OR(ISBLANK(BN30),ISBLANK(BO30)),"-",ROUNDDOWN(BN30/BO30,3))</f>
        <v>-</v>
      </c>
      <c r="BQ30" s="109" t="str">
        <f aca="false">IF(ISNUMBER(BN30),IF(BM30&gt;0,ROUNDDOWN(BN30/(BJ30*BM30)%,2),0),"-")</f>
        <v>-</v>
      </c>
      <c r="BR30" s="109" t="str">
        <f aca="false">IF(OR(ISBLANK(BN30),ISBLANK(BO30)),"-",(ROUNDDOWN(BP30/BL30%,2)))</f>
        <v>-</v>
      </c>
      <c r="BS30" s="119"/>
      <c r="BT30" s="117" t="str">
        <f aca="false">IF(ISNUMBER(BP30),ROUNDDOWN(AVERAGE(BI30,BP30),3),"-")</f>
        <v>-</v>
      </c>
      <c r="BU30" s="120" t="str">
        <f aca="false">IF(ISNUMBER(BT30),IF(BT30&gt;=VLOOKUP($G$1,srtklasse,4,0),"P","-"),"-")</f>
        <v>-</v>
      </c>
      <c r="BV30" s="117" t="str">
        <f aca="false">IF(SUM(V30,AO30,BC30,BP30)&gt;0,AVERAGE(IF(V30&gt;0,V30,""),IF(AO30&gt;0,AO30,""),IF(BC30&gt;0,BC30,""),IF(BP30&gt;0,BP30,"")),"-")</f>
        <v>-</v>
      </c>
      <c r="BW30" s="120" t="str">
        <f aca="false">IF(ISNUMBER(BV30),IF(BV30&gt;=VLOOKUP($G$1,srtklasse,4,0),"P","-"),"-")</f>
        <v>-</v>
      </c>
      <c r="BX30" s="121"/>
    </row>
    <row r="31" customFormat="false" ht="15" hidden="false" customHeight="true" outlineLevel="0" collapsed="false">
      <c r="A31" s="101" t="n">
        <f aca="false">A30+1</f>
        <v>24</v>
      </c>
      <c r="B31" s="102"/>
      <c r="C31" s="124"/>
      <c r="D31" s="102"/>
      <c r="E31" s="103"/>
      <c r="F31" s="102"/>
      <c r="G31" s="103"/>
      <c r="H31" s="122"/>
      <c r="I31" s="122"/>
      <c r="J31" s="122"/>
      <c r="K31" s="106" t="str">
        <f aca="false">IF(MAX(H31,I31,J31)=0,"",IF(AND(OR(ISNUMBER(H31),ISNUMBER(I31)),ISNUMBER(J31)),"XX",IF(ISNUMBER(J31),J31,MAX(H31,I31))))</f>
        <v/>
      </c>
      <c r="L31" s="107" t="str">
        <f aca="false">IF(ISNUMBER(K31),IF(ISNUMBER(J31),"NEE","JA"),"")</f>
        <v/>
      </c>
      <c r="M31" s="108" t="str">
        <f aca="false">IF(ISBLANK($G$1),"?",IF(ISNUMBER(K31),CHOOSE(VLOOKUP($G$1,srtklasse,3,0),VLOOKUP(K31,moylkl,VLOOKUP($G$1,srtklasse,2,0),1),VLOOKUP(K31,moybkl,5,1),VLOOKUP(K31,moy3kl,5,1)),"-"))</f>
        <v>-</v>
      </c>
      <c r="N31" s="109" t="str">
        <f aca="false">IF(ISNUMBER(K31),IF(VLOOKUP($G$1,srtklasse,2,0)=6,7,CHOOSE(VLOOKUP($G$1,srtklasse,3,0),VLOOKUP(K31,moylkl,1,1),VLOOKUP(K31,moybkl,1,1),VLOOKUP(K31,moy3kl,1,1))),"-")</f>
        <v>-</v>
      </c>
      <c r="O31" s="109" t="str">
        <f aca="false">IF(ISNUMBER(K31),IF(VLOOKUP($G$1,srtklasse,2,0)=6,11,CHOOSE(VLOOKUP($G$1,srtklasse,3,0),VLOOKUP(K31,moylkl,3,1),VLOOKUP(K31,moybkl,3,1),VLOOKUP(K31,moy3kl,3,1))),"-")</f>
        <v>-</v>
      </c>
      <c r="P31" s="110" t="str">
        <f aca="false">IF(ISNUMBER(K31),P30,"-")</f>
        <v>-</v>
      </c>
      <c r="Q31" s="111"/>
      <c r="R31" s="111"/>
      <c r="S31" s="111"/>
      <c r="T31" s="112" t="str">
        <f aca="false">IF(MAX(Q31:S31)&gt;0,P31,U31)</f>
        <v>-</v>
      </c>
      <c r="U31" s="112" t="str">
        <f aca="false">IF(ISBLANK(Q31),"-",Q31)</f>
        <v>-</v>
      </c>
      <c r="V31" s="113" t="str">
        <f aca="false">IF(OR(ISBLANK(R31),ISBLANK(S31)),"-",ROUNDDOWN(R31/S31,3))</f>
        <v>-</v>
      </c>
      <c r="W31" s="109" t="str">
        <f aca="false">IF(OR(ISBLANK(R31),ISBLANK(S31)),"-",IF(AND(L31="NEE",V31/O31&gt;1),100,ROUNDDOWN(V31/O31%,2)))</f>
        <v>-</v>
      </c>
      <c r="X31" s="109" t="str">
        <f aca="false">IF(ISNUMBER(R31),IF(T31&gt;0,ROUNDDOWN(R31/(M31*T31)%,2),0),"-")</f>
        <v>-</v>
      </c>
      <c r="Y31" s="114" t="str">
        <f aca="false">Y30</f>
        <v>M</v>
      </c>
      <c r="Z31" s="112" t="str">
        <f aca="false">IF(ISNUMBER(U31),RANK(U31,$U$8:$U$67,0)+((COUNT($U$8:$U$67)+1-RANK(U31,$U$8:$U$67,0)-RANK(U31,$U$8:$U$67,1))/2),"-")</f>
        <v>-</v>
      </c>
      <c r="AA31" s="112" t="str">
        <f aca="false">IF(Y31="M",IF(ISNUMBER(W31),RANK(W31,$W$8:$W$67,0)+((COUNT($W$8:$W$67)+1-RANK(W31,$W$8:$W$67,0)-RANK(W31,$W$8:$W$67,1))/2),"-"),IF(ISNUMBER(X31),RANK(X31,$X$8:$X$67,0)+((COUNT($X$8:$X$67)+1-RANK(X31,$X$8:$X$67,0)-RANK(X31,$X$8:$X$67,1))/2),"-"))</f>
        <v>-</v>
      </c>
      <c r="AB31" s="112" t="str">
        <f aca="false">IF(AND(ISNUMBER(Z31),ISNUMBER(AA31)),Z31+AA31,"-")</f>
        <v>-</v>
      </c>
      <c r="AC31" s="115" t="str">
        <f aca="false">IF(ISNUMBER(AB31),RANK(AB31,$AB$8:$AB$67,1)+((COUNT($AB$8:$AB$67)+1-RANK(AB31,$AB$8:$AB$67,0)-RANK(AB31,$AB$8:$AB$67,1))/2),"-")</f>
        <v>-</v>
      </c>
      <c r="AD31" s="116"/>
      <c r="AE31" s="117" t="str">
        <f aca="false">IF(ISNUMBER(V31),IF(L31="JA",ROUNDDOWN(AVERAGE(K31,V31),3),V31),"-")</f>
        <v>-</v>
      </c>
      <c r="AF31" s="118" t="str">
        <f aca="false">IF(ISNUMBER(AE31),IF(AE31&gt;=VLOOKUP($G$1,srtklasse,4,0),"P","-"),"-")</f>
        <v>-</v>
      </c>
      <c r="AG31" s="117" t="str">
        <f aca="false">IF(ISNUMBER(K31),ROUNDDOWN(MAX(K31,AE31),3),"-")</f>
        <v>-</v>
      </c>
      <c r="AH31" s="108" t="str">
        <f aca="false">IF(ISBLANK($G$1),"?",IF(ISNUMBER(AG31),CHOOSE(VLOOKUP($G$1,srtklasse,3,0),VLOOKUP(AG31,moylkl,VLOOKUP($G$1,srtklasse,2,0),1),VLOOKUP(AG31,moybkl,5,1),VLOOKUP(AG31,moy3kl,5,1)),"-"))</f>
        <v>-</v>
      </c>
      <c r="AI31" s="109" t="str">
        <f aca="false">IF(ISNUMBER(AG31),IF(VLOOKUP($G$1,srtklasse,2,0)=6,7,CHOOSE(VLOOKUP($G$1,srtklasse,3,0),VLOOKUP(AG31,moylkl,1,1),VLOOKUP(AG31,moybkl,1,1),VLOOKUP(AG31,moy3kl,1,1))),"-")</f>
        <v>-</v>
      </c>
      <c r="AJ31" s="109" t="str">
        <f aca="false">IF(ISNUMBER(AG31),IF(VLOOKUP($G$1,srtklasse,2,0)=6,11,CHOOSE(VLOOKUP($G$1,srtklasse,3,0),VLOOKUP(AG31,moylkl,3,1),VLOOKUP(AG31,moybkl,3,1),VLOOKUP(AG31,moy3kl,3,1))),"-")</f>
        <v>-</v>
      </c>
      <c r="AK31" s="110" t="str">
        <f aca="false">IF(ISNUMBER(AG31),AK30,"-")</f>
        <v>-</v>
      </c>
      <c r="AL31" s="111"/>
      <c r="AM31" s="111"/>
      <c r="AN31" s="111"/>
      <c r="AO31" s="113" t="str">
        <f aca="false">IF(OR(ISBLANK(AM31),ISBLANK(AN31)),"-",ROUNDDOWN(AM31/AN31,3))</f>
        <v>-</v>
      </c>
      <c r="AP31" s="109" t="str">
        <f aca="false">IF(ISNUMBER(AM31),IF(AK31&gt;0,ROUNDDOWN(AM31/(AH31*AK31)%,2),0),"-")</f>
        <v>-</v>
      </c>
      <c r="AQ31" s="109" t="str">
        <f aca="false">IF(OR(ISBLANK(AM31),ISBLANK(AN31)),"-",IF(AND(L31="nee",ISNUMBER(AE31)),IF(AO31/AJ31&gt;1,100,ROUNDDOWN(AO31/AJ31%,2)),ROUNDDOWN(AO31/AJ31%,2)))</f>
        <v>-</v>
      </c>
      <c r="AR31" s="119"/>
      <c r="AS31" s="117" t="str">
        <f aca="false">IF(ISNUMBER(AO31),IF(AND(NOT(ISNUMBER(AE31)),L31="nee"),AO31,ROUNDDOWN(AVERAGE(AG31,AO31),3)),"-")</f>
        <v>-</v>
      </c>
      <c r="AT31" s="120" t="str">
        <f aca="false">IF(ISNUMBER(AS31),IF(AS31&gt;=VLOOKUP($G$1,srtklasse,4,0),"P","-"),"-")</f>
        <v>-</v>
      </c>
      <c r="AU31" s="117" t="str">
        <f aca="false">IF(ISNUMBER(K31),ROUNDDOWN(MAX(K31,AE31,AS31),3),"-")</f>
        <v>-</v>
      </c>
      <c r="AV31" s="108" t="str">
        <f aca="false">IF(ISBLANK($G$1),"?",IF(ISNUMBER(AU31),CHOOSE(VLOOKUP($G$1,srtklasse,3,0),VLOOKUP(AU31,moylkl,VLOOKUP($G$1,srtklasse,2,0),1),VLOOKUP(AU31,moybkl,5,1),VLOOKUP(AU31,moy3kl,5,1)),"-"))</f>
        <v>-</v>
      </c>
      <c r="AW31" s="109" t="str">
        <f aca="false">IF(ISNUMBER(AU31),IF(VLOOKUP($G$1,srtklasse,2,0)=6,7,CHOOSE(VLOOKUP($G$1,srtklasse,3,0),VLOOKUP(AU31,moylkl,1,1),VLOOKUP(AU31,moybkl,1,1),VLOOKUP(AU31,moy3kl,1,1))),"-")</f>
        <v>-</v>
      </c>
      <c r="AX31" s="109" t="str">
        <f aca="false">IF(ISNUMBER(AU31),IF(VLOOKUP($G$1,srtklasse,2,0)=6,11,CHOOSE(VLOOKUP($G$1,srtklasse,3,0),VLOOKUP(AU31,moylkl,3,1),VLOOKUP(AU31,moybkl,3,1),VLOOKUP(AU31,moy3kl,3,1))),"-")</f>
        <v>-</v>
      </c>
      <c r="AY31" s="110" t="str">
        <f aca="false">IF(ISNUMBER(AU31),AY30,"-")</f>
        <v>-</v>
      </c>
      <c r="AZ31" s="111"/>
      <c r="BA31" s="111"/>
      <c r="BB31" s="111"/>
      <c r="BC31" s="113" t="str">
        <f aca="false">IF(OR(ISBLANK(BA31),ISBLANK(BB31)),"-",ROUNDDOWN(BA31/BB31,3))</f>
        <v>-</v>
      </c>
      <c r="BD31" s="109" t="str">
        <f aca="false">IF(ISNUMBER(BA31),IF(AY31&gt;0,ROUNDDOWN(BA31/(AV31*AY31)%,2),0),"-")</f>
        <v>-</v>
      </c>
      <c r="BE31" s="109" t="str">
        <f aca="false">IF(OR(ISBLANK(BA31),ISBLANK(BB31)),"-",(ROUNDDOWN(BC31/AX31%,2)))</f>
        <v>-</v>
      </c>
      <c r="BF31" s="119"/>
      <c r="BG31" s="117" t="str">
        <f aca="false">IF(ISNUMBER(BC31),ROUNDDOWN(AVERAGE(AU31,BC31),3),"-")</f>
        <v>-</v>
      </c>
      <c r="BH31" s="120" t="str">
        <f aca="false">IF(ISNUMBER(BG31),IF(BG31&gt;=VLOOKUP($G$1,srtklasse,4,0),"P","-"),"-")</f>
        <v>-</v>
      </c>
      <c r="BI31" s="117" t="str">
        <f aca="false">IF(ISNUMBER(BF31),ROUNDDOWN(MAX(K31,AE31,AS31,BG31),3),"-")</f>
        <v>-</v>
      </c>
      <c r="BJ31" s="108" t="str">
        <f aca="false">IF(ISBLANK($G$1),"?",IF(ISNUMBER(BI31),CHOOSE(VLOOKUP($G$1,srtklasse,3,0),VLOOKUP(BI31,moylkl,VLOOKUP($G$1,srtklasse,2,0),1),VLOOKUP(BI31,moybkl,5,1),VLOOKUP(BI31,moy3kl,5,1)),"-"))</f>
        <v>-</v>
      </c>
      <c r="BK31" s="109" t="str">
        <f aca="false">IF(ISNUMBER(BI31),IF(VLOOKUP($G$1,srtklasse,2,0)=6,7,CHOOSE(VLOOKUP($G$1,srtklasse,3,0),VLOOKUP(BI31,moylkl,1,1),VLOOKUP(BI31,moybkl,1,1),VLOOKUP(BI31,moy3kl,1,1))),"-")</f>
        <v>-</v>
      </c>
      <c r="BL31" s="109" t="str">
        <f aca="false">IF(ISNUMBER(BI31),IF(VLOOKUP($G$1,srtklasse,2,0)=6,11,CHOOSE(VLOOKUP($G$1,srtklasse,3,0),VLOOKUP(BI31,moylkl,3,1),VLOOKUP(BI31,moybkl,3,1),VLOOKUP(BI31,moy3kl,3,1))),"-")</f>
        <v>-</v>
      </c>
      <c r="BM31" s="110" t="str">
        <f aca="false">IF(ISNUMBER(BI31),$BM$4,"-")</f>
        <v>-</v>
      </c>
      <c r="BN31" s="111"/>
      <c r="BO31" s="111"/>
      <c r="BP31" s="113" t="str">
        <f aca="false">IF(OR(ISBLANK(BN31),ISBLANK(BO31)),"-",ROUNDDOWN(BN31/BO31,3))</f>
        <v>-</v>
      </c>
      <c r="BQ31" s="109" t="str">
        <f aca="false">IF(ISNUMBER(BN31),IF(BM31&gt;0,ROUNDDOWN(BN31/(BJ31*BM31)%,2),0),"-")</f>
        <v>-</v>
      </c>
      <c r="BR31" s="109" t="str">
        <f aca="false">IF(OR(ISBLANK(BN31),ISBLANK(BO31)),"-",(ROUNDDOWN(BP31/BL31%,2)))</f>
        <v>-</v>
      </c>
      <c r="BS31" s="119"/>
      <c r="BT31" s="117" t="str">
        <f aca="false">IF(ISNUMBER(BP31),ROUNDDOWN(AVERAGE(BI31,BP31),3),"-")</f>
        <v>-</v>
      </c>
      <c r="BU31" s="120" t="str">
        <f aca="false">IF(ISNUMBER(BT31),IF(BT31&gt;=VLOOKUP($G$1,srtklasse,4,0),"P","-"),"-")</f>
        <v>-</v>
      </c>
      <c r="BV31" s="117" t="str">
        <f aca="false">IF(SUM(V31,AO31,BC31,BP31)&gt;0,AVERAGE(IF(V31&gt;0,V31,""),IF(AO31&gt;0,AO31,""),IF(BC31&gt;0,BC31,""),IF(BP31&gt;0,BP31,"")),"-")</f>
        <v>-</v>
      </c>
      <c r="BW31" s="120" t="str">
        <f aca="false">IF(ISNUMBER(BV31),IF(BV31&gt;=VLOOKUP($G$1,srtklasse,4,0),"P","-"),"-")</f>
        <v>-</v>
      </c>
      <c r="BX31" s="121"/>
    </row>
    <row r="32" customFormat="false" ht="15" hidden="false" customHeight="true" outlineLevel="0" collapsed="false">
      <c r="A32" s="101" t="n">
        <f aca="false">A31+1</f>
        <v>25</v>
      </c>
      <c r="B32" s="102"/>
      <c r="C32" s="124"/>
      <c r="D32" s="102"/>
      <c r="E32" s="103"/>
      <c r="F32" s="102"/>
      <c r="G32" s="103"/>
      <c r="H32" s="122"/>
      <c r="I32" s="122"/>
      <c r="J32" s="122"/>
      <c r="K32" s="106" t="str">
        <f aca="false">IF(MAX(H32,I32,J32)=0,"",IF(AND(OR(ISNUMBER(H32),ISNUMBER(I32)),ISNUMBER(J32)),"XX",IF(ISNUMBER(J32),J32,MAX(H32,I32))))</f>
        <v/>
      </c>
      <c r="L32" s="107" t="str">
        <f aca="false">IF(ISNUMBER(K32),IF(ISNUMBER(J32),"NEE","JA"),"")</f>
        <v/>
      </c>
      <c r="M32" s="108" t="str">
        <f aca="false">IF(ISBLANK($G$1),"?",IF(ISNUMBER(K32),CHOOSE(VLOOKUP($G$1,srtklasse,3,0),VLOOKUP(K32,moylkl,VLOOKUP($G$1,srtklasse,2,0),1),VLOOKUP(K32,moybkl,5,1),VLOOKUP(K32,moy3kl,5,1)),"-"))</f>
        <v>-</v>
      </c>
      <c r="N32" s="109" t="str">
        <f aca="false">IF(ISNUMBER(K32),IF(VLOOKUP($G$1,srtklasse,2,0)=6,7,CHOOSE(VLOOKUP($G$1,srtklasse,3,0),VLOOKUP(K32,moylkl,1,1),VLOOKUP(K32,moybkl,1,1),VLOOKUP(K32,moy3kl,1,1))),"-")</f>
        <v>-</v>
      </c>
      <c r="O32" s="109" t="str">
        <f aca="false">IF(ISNUMBER(K32),IF(VLOOKUP($G$1,srtklasse,2,0)=6,11,CHOOSE(VLOOKUP($G$1,srtklasse,3,0),VLOOKUP(K32,moylkl,3,1),VLOOKUP(K32,moybkl,3,1),VLOOKUP(K32,moy3kl,3,1))),"-")</f>
        <v>-</v>
      </c>
      <c r="P32" s="110" t="str">
        <f aca="false">IF(ISNUMBER(K32),P31,"-")</f>
        <v>-</v>
      </c>
      <c r="Q32" s="111"/>
      <c r="R32" s="111"/>
      <c r="S32" s="111"/>
      <c r="T32" s="112" t="str">
        <f aca="false">IF(MAX(Q32:S32)&gt;0,P32,U32)</f>
        <v>-</v>
      </c>
      <c r="U32" s="112" t="str">
        <f aca="false">IF(ISBLANK(Q32),"-",Q32)</f>
        <v>-</v>
      </c>
      <c r="V32" s="113" t="str">
        <f aca="false">IF(OR(ISBLANK(R32),ISBLANK(S32)),"-",ROUNDDOWN(R32/S32,3))</f>
        <v>-</v>
      </c>
      <c r="W32" s="109" t="str">
        <f aca="false">IF(OR(ISBLANK(R32),ISBLANK(S32)),"-",IF(AND(L32="NEE",V32/O32&gt;1),100,ROUNDDOWN(V32/O32%,2)))</f>
        <v>-</v>
      </c>
      <c r="X32" s="109" t="str">
        <f aca="false">IF(ISNUMBER(R32),IF(T32&gt;0,ROUNDDOWN(R32/(M32*T32)%,2),0),"-")</f>
        <v>-</v>
      </c>
      <c r="Y32" s="114" t="str">
        <f aca="false">Y31</f>
        <v>M</v>
      </c>
      <c r="Z32" s="112" t="str">
        <f aca="false">IF(ISNUMBER(U32),RANK(U32,$U$8:$U$67,0)+((COUNT($U$8:$U$67)+1-RANK(U32,$U$8:$U$67,0)-RANK(U32,$U$8:$U$67,1))/2),"-")</f>
        <v>-</v>
      </c>
      <c r="AA32" s="112" t="str">
        <f aca="false">IF(Y32="M",IF(ISNUMBER(W32),RANK(W32,$W$8:$W$67,0)+((COUNT($W$8:$W$67)+1-RANK(W32,$W$8:$W$67,0)-RANK(W32,$W$8:$W$67,1))/2),"-"),IF(ISNUMBER(X32),RANK(X32,$X$8:$X$67,0)+((COUNT($X$8:$X$67)+1-RANK(X32,$X$8:$X$67,0)-RANK(X32,$X$8:$X$67,1))/2),"-"))</f>
        <v>-</v>
      </c>
      <c r="AB32" s="112" t="str">
        <f aca="false">IF(AND(ISNUMBER(Z32),ISNUMBER(AA32)),Z32+AA32,"-")</f>
        <v>-</v>
      </c>
      <c r="AC32" s="115" t="str">
        <f aca="false">IF(ISNUMBER(AB32),RANK(AB32,$AB$8:$AB$67,1)+((COUNT($AB$8:$AB$67)+1-RANK(AB32,$AB$8:$AB$67,0)-RANK(AB32,$AB$8:$AB$67,1))/2),"-")</f>
        <v>-</v>
      </c>
      <c r="AD32" s="116"/>
      <c r="AE32" s="117" t="str">
        <f aca="false">IF(ISNUMBER(V32),IF(L32="JA",ROUNDDOWN(AVERAGE(K32,V32),3),V32),"-")</f>
        <v>-</v>
      </c>
      <c r="AF32" s="118" t="str">
        <f aca="false">IF(ISNUMBER(AE32),IF(AE32&gt;=VLOOKUP($G$1,srtklasse,4,0),"P","-"),"-")</f>
        <v>-</v>
      </c>
      <c r="AG32" s="117" t="str">
        <f aca="false">IF(ISNUMBER(K32),ROUNDDOWN(MAX(K32,AE32),3),"-")</f>
        <v>-</v>
      </c>
      <c r="AH32" s="108" t="str">
        <f aca="false">IF(ISBLANK($G$1),"?",IF(ISNUMBER(AG32),CHOOSE(VLOOKUP($G$1,srtklasse,3,0),VLOOKUP(AG32,moylkl,VLOOKUP($G$1,srtklasse,2,0),1),VLOOKUP(AG32,moybkl,5,1),VLOOKUP(AG32,moy3kl,5,1)),"-"))</f>
        <v>-</v>
      </c>
      <c r="AI32" s="109" t="str">
        <f aca="false">IF(ISNUMBER(AG32),IF(VLOOKUP($G$1,srtklasse,2,0)=6,7,CHOOSE(VLOOKUP($G$1,srtklasse,3,0),VLOOKUP(AG32,moylkl,1,1),VLOOKUP(AG32,moybkl,1,1),VLOOKUP(AG32,moy3kl,1,1))),"-")</f>
        <v>-</v>
      </c>
      <c r="AJ32" s="109" t="str">
        <f aca="false">IF(ISNUMBER(AG32),IF(VLOOKUP($G$1,srtklasse,2,0)=6,11,CHOOSE(VLOOKUP($G$1,srtklasse,3,0),VLOOKUP(AG32,moylkl,3,1),VLOOKUP(AG32,moybkl,3,1),VLOOKUP(AG32,moy3kl,3,1))),"-")</f>
        <v>-</v>
      </c>
      <c r="AK32" s="110" t="str">
        <f aca="false">IF(ISNUMBER(AG32),AK31,"-")</f>
        <v>-</v>
      </c>
      <c r="AL32" s="111"/>
      <c r="AM32" s="111"/>
      <c r="AN32" s="111"/>
      <c r="AO32" s="113" t="str">
        <f aca="false">IF(OR(ISBLANK(AM32),ISBLANK(AN32)),"-",ROUNDDOWN(AM32/AN32,3))</f>
        <v>-</v>
      </c>
      <c r="AP32" s="109" t="str">
        <f aca="false">IF(ISNUMBER(AM32),IF(AK32&gt;0,ROUNDDOWN(AM32/(AH32*AK32)%,2),0),"-")</f>
        <v>-</v>
      </c>
      <c r="AQ32" s="109" t="str">
        <f aca="false">IF(OR(ISBLANK(AM32),ISBLANK(AN32)),"-",IF(AND(L32="nee",ISNUMBER(AE32)),IF(AO32/AJ32&gt;1,100,ROUNDDOWN(AO32/AJ32%,2)),ROUNDDOWN(AO32/AJ32%,2)))</f>
        <v>-</v>
      </c>
      <c r="AR32" s="119"/>
      <c r="AS32" s="117" t="str">
        <f aca="false">IF(ISNUMBER(AO32),IF(AND(NOT(ISNUMBER(AE32)),L32="nee"),AO32,ROUNDDOWN(AVERAGE(AG32,AO32),3)),"-")</f>
        <v>-</v>
      </c>
      <c r="AT32" s="120" t="str">
        <f aca="false">IF(ISNUMBER(AS32),IF(AS32&gt;=VLOOKUP($G$1,srtklasse,4,0),"P","-"),"-")</f>
        <v>-</v>
      </c>
      <c r="AU32" s="117" t="str">
        <f aca="false">IF(ISNUMBER(K32),ROUNDDOWN(MAX(K32,AE32,AS32),3),"-")</f>
        <v>-</v>
      </c>
      <c r="AV32" s="108" t="str">
        <f aca="false">IF(ISBLANK($G$1),"?",IF(ISNUMBER(AU32),CHOOSE(VLOOKUP($G$1,srtklasse,3,0),VLOOKUP(AU32,moylkl,VLOOKUP($G$1,srtklasse,2,0),1),VLOOKUP(AU32,moybkl,5,1),VLOOKUP(AU32,moy3kl,5,1)),"-"))</f>
        <v>-</v>
      </c>
      <c r="AW32" s="109" t="str">
        <f aca="false">IF(ISNUMBER(AU32),IF(VLOOKUP($G$1,srtklasse,2,0)=6,7,CHOOSE(VLOOKUP($G$1,srtklasse,3,0),VLOOKUP(AU32,moylkl,1,1),VLOOKUP(AU32,moybkl,1,1),VLOOKUP(AU32,moy3kl,1,1))),"-")</f>
        <v>-</v>
      </c>
      <c r="AX32" s="109" t="str">
        <f aca="false">IF(ISNUMBER(AU32),IF(VLOOKUP($G$1,srtklasse,2,0)=6,11,CHOOSE(VLOOKUP($G$1,srtklasse,3,0),VLOOKUP(AU32,moylkl,3,1),VLOOKUP(AU32,moybkl,3,1),VLOOKUP(AU32,moy3kl,3,1))),"-")</f>
        <v>-</v>
      </c>
      <c r="AY32" s="110" t="str">
        <f aca="false">IF(ISNUMBER(AU32),AY31,"-")</f>
        <v>-</v>
      </c>
      <c r="AZ32" s="111"/>
      <c r="BA32" s="111"/>
      <c r="BB32" s="111"/>
      <c r="BC32" s="113" t="str">
        <f aca="false">IF(OR(ISBLANK(BA32),ISBLANK(BB32)),"-",ROUNDDOWN(BA32/BB32,3))</f>
        <v>-</v>
      </c>
      <c r="BD32" s="109" t="str">
        <f aca="false">IF(ISNUMBER(BA32),IF(AY32&gt;0,ROUNDDOWN(BA32/(AV32*AY32)%,2),0),"-")</f>
        <v>-</v>
      </c>
      <c r="BE32" s="109" t="str">
        <f aca="false">IF(OR(ISBLANK(BA32),ISBLANK(BB32)),"-",(ROUNDDOWN(BC32/AX32%,2)))</f>
        <v>-</v>
      </c>
      <c r="BF32" s="119"/>
      <c r="BG32" s="117" t="str">
        <f aca="false">IF(ISNUMBER(BC32),ROUNDDOWN(AVERAGE(AU32,BC32),3),"-")</f>
        <v>-</v>
      </c>
      <c r="BH32" s="120" t="str">
        <f aca="false">IF(ISNUMBER(BG32),IF(BG32&gt;=VLOOKUP($G$1,srtklasse,4,0),"P","-"),"-")</f>
        <v>-</v>
      </c>
      <c r="BI32" s="117" t="str">
        <f aca="false">IF(ISNUMBER(BF32),ROUNDDOWN(MAX(K32,AE32,AS32,BG32),3),"-")</f>
        <v>-</v>
      </c>
      <c r="BJ32" s="108" t="str">
        <f aca="false">IF(ISBLANK($G$1),"?",IF(ISNUMBER(BI32),CHOOSE(VLOOKUP($G$1,srtklasse,3,0),VLOOKUP(BI32,moylkl,VLOOKUP($G$1,srtklasse,2,0),1),VLOOKUP(BI32,moybkl,5,1),VLOOKUP(BI32,moy3kl,5,1)),"-"))</f>
        <v>-</v>
      </c>
      <c r="BK32" s="109" t="str">
        <f aca="false">IF(ISNUMBER(BI32),IF(VLOOKUP($G$1,srtklasse,2,0)=6,7,CHOOSE(VLOOKUP($G$1,srtklasse,3,0),VLOOKUP(BI32,moylkl,1,1),VLOOKUP(BI32,moybkl,1,1),VLOOKUP(BI32,moy3kl,1,1))),"-")</f>
        <v>-</v>
      </c>
      <c r="BL32" s="109" t="str">
        <f aca="false">IF(ISNUMBER(BI32),IF(VLOOKUP($G$1,srtklasse,2,0)=6,11,CHOOSE(VLOOKUP($G$1,srtklasse,3,0),VLOOKUP(BI32,moylkl,3,1),VLOOKUP(BI32,moybkl,3,1),VLOOKUP(BI32,moy3kl,3,1))),"-")</f>
        <v>-</v>
      </c>
      <c r="BM32" s="110" t="str">
        <f aca="false">IF(ISNUMBER(BI32),$BM$4,"-")</f>
        <v>-</v>
      </c>
      <c r="BN32" s="111"/>
      <c r="BO32" s="111"/>
      <c r="BP32" s="113" t="str">
        <f aca="false">IF(OR(ISBLANK(BN32),ISBLANK(BO32)),"-",ROUNDDOWN(BN32/BO32,3))</f>
        <v>-</v>
      </c>
      <c r="BQ32" s="109" t="str">
        <f aca="false">IF(ISNUMBER(BN32),IF(BM32&gt;0,ROUNDDOWN(BN32/(BJ32*BM32)%,2),0),"-")</f>
        <v>-</v>
      </c>
      <c r="BR32" s="109" t="str">
        <f aca="false">IF(OR(ISBLANK(BN32),ISBLANK(BO32)),"-",(ROUNDDOWN(BP32/BL32%,2)))</f>
        <v>-</v>
      </c>
      <c r="BS32" s="119"/>
      <c r="BT32" s="117" t="str">
        <f aca="false">IF(ISNUMBER(BP32),ROUNDDOWN(AVERAGE(BI32,BP32),3),"-")</f>
        <v>-</v>
      </c>
      <c r="BU32" s="120" t="str">
        <f aca="false">IF(ISNUMBER(BT32),IF(BT32&gt;=VLOOKUP($G$1,srtklasse,4,0),"P","-"),"-")</f>
        <v>-</v>
      </c>
      <c r="BV32" s="117" t="str">
        <f aca="false">IF(SUM(V32,AO32,BC32,BP32)&gt;0,AVERAGE(IF(V32&gt;0,V32,""),IF(AO32&gt;0,AO32,""),IF(BC32&gt;0,BC32,""),IF(BP32&gt;0,BP32,"")),"-")</f>
        <v>-</v>
      </c>
      <c r="BW32" s="120" t="str">
        <f aca="false">IF(ISNUMBER(BV32),IF(BV32&gt;=VLOOKUP($G$1,srtklasse,4,0),"P","-"),"-")</f>
        <v>-</v>
      </c>
      <c r="BX32" s="121"/>
    </row>
    <row r="33" customFormat="false" ht="15" hidden="false" customHeight="true" outlineLevel="0" collapsed="false">
      <c r="A33" s="101" t="n">
        <f aca="false">A32+1</f>
        <v>26</v>
      </c>
      <c r="B33" s="102"/>
      <c r="C33" s="124"/>
      <c r="D33" s="102"/>
      <c r="E33" s="103"/>
      <c r="F33" s="102"/>
      <c r="G33" s="103"/>
      <c r="H33" s="122"/>
      <c r="I33" s="122"/>
      <c r="J33" s="122"/>
      <c r="K33" s="106" t="str">
        <f aca="false">IF(MAX(H33,I33,J33)=0,"",IF(AND(OR(ISNUMBER(H33),ISNUMBER(I33)),ISNUMBER(J33)),"XX",IF(ISNUMBER(J33),J33,MAX(H33,I33))))</f>
        <v/>
      </c>
      <c r="L33" s="107" t="str">
        <f aca="false">IF(ISNUMBER(K33),IF(ISNUMBER(J33),"NEE","JA"),"")</f>
        <v/>
      </c>
      <c r="M33" s="108" t="str">
        <f aca="false">IF(ISBLANK($G$1),"?",IF(ISNUMBER(K33),CHOOSE(VLOOKUP($G$1,srtklasse,3,0),VLOOKUP(K33,moylkl,VLOOKUP($G$1,srtklasse,2,0),1),VLOOKUP(K33,moybkl,5,1),VLOOKUP(K33,moy3kl,5,1)),"-"))</f>
        <v>-</v>
      </c>
      <c r="N33" s="109" t="str">
        <f aca="false">IF(ISNUMBER(K33),IF(VLOOKUP($G$1,srtklasse,2,0)=6,7,CHOOSE(VLOOKUP($G$1,srtklasse,3,0),VLOOKUP(K33,moylkl,1,1),VLOOKUP(K33,moybkl,1,1),VLOOKUP(K33,moy3kl,1,1))),"-")</f>
        <v>-</v>
      </c>
      <c r="O33" s="109" t="str">
        <f aca="false">IF(ISNUMBER(K33),IF(VLOOKUP($G$1,srtklasse,2,0)=6,11,CHOOSE(VLOOKUP($G$1,srtklasse,3,0),VLOOKUP(K33,moylkl,3,1),VLOOKUP(K33,moybkl,3,1),VLOOKUP(K33,moy3kl,3,1))),"-")</f>
        <v>-</v>
      </c>
      <c r="P33" s="110" t="str">
        <f aca="false">IF(ISNUMBER(K33),P32,"-")</f>
        <v>-</v>
      </c>
      <c r="Q33" s="111"/>
      <c r="R33" s="111"/>
      <c r="S33" s="111"/>
      <c r="T33" s="112" t="str">
        <f aca="false">IF(MAX(Q33:S33)&gt;0,P33,U33)</f>
        <v>-</v>
      </c>
      <c r="U33" s="112" t="str">
        <f aca="false">IF(ISBLANK(Q33),"-",Q33)</f>
        <v>-</v>
      </c>
      <c r="V33" s="113" t="str">
        <f aca="false">IF(OR(ISBLANK(R33),ISBLANK(S33)),"-",ROUNDDOWN(R33/S33,3))</f>
        <v>-</v>
      </c>
      <c r="W33" s="109" t="str">
        <f aca="false">IF(OR(ISBLANK(R33),ISBLANK(S33)),"-",IF(AND(L33="NEE",V33/O33&gt;1),100,ROUNDDOWN(V33/O33%,2)))</f>
        <v>-</v>
      </c>
      <c r="X33" s="109" t="str">
        <f aca="false">IF(ISNUMBER(R33),IF(T33&gt;0,ROUNDDOWN(R33/(M33*T33)%,2),0),"-")</f>
        <v>-</v>
      </c>
      <c r="Y33" s="114" t="str">
        <f aca="false">Y32</f>
        <v>M</v>
      </c>
      <c r="Z33" s="112" t="str">
        <f aca="false">IF(ISNUMBER(U33),RANK(U33,$U$8:$U$67,0)+((COUNT($U$8:$U$67)+1-RANK(U33,$U$8:$U$67,0)-RANK(U33,$U$8:$U$67,1))/2),"-")</f>
        <v>-</v>
      </c>
      <c r="AA33" s="112" t="str">
        <f aca="false">IF(Y33="M",IF(ISNUMBER(W33),RANK(W33,$W$8:$W$67,0)+((COUNT($W$8:$W$67)+1-RANK(W33,$W$8:$W$67,0)-RANK(W33,$W$8:$W$67,1))/2),"-"),IF(ISNUMBER(X33),RANK(X33,$X$8:$X$67,0)+((COUNT($X$8:$X$67)+1-RANK(X33,$X$8:$X$67,0)-RANK(X33,$X$8:$X$67,1))/2),"-"))</f>
        <v>-</v>
      </c>
      <c r="AB33" s="112" t="str">
        <f aca="false">IF(AND(ISNUMBER(Z33),ISNUMBER(AA33)),Z33+AA33,"-")</f>
        <v>-</v>
      </c>
      <c r="AC33" s="115" t="str">
        <f aca="false">IF(ISNUMBER(AB33),RANK(AB33,$AB$8:$AB$67,1)+((COUNT($AB$8:$AB$67)+1-RANK(AB33,$AB$8:$AB$67,0)-RANK(AB33,$AB$8:$AB$67,1))/2),"-")</f>
        <v>-</v>
      </c>
      <c r="AD33" s="116"/>
      <c r="AE33" s="117" t="str">
        <f aca="false">IF(ISNUMBER(V33),IF(L33="JA",ROUNDDOWN(AVERAGE(K33,V33),3),V33),"-")</f>
        <v>-</v>
      </c>
      <c r="AF33" s="118" t="str">
        <f aca="false">IF(ISNUMBER(AE33),IF(AE33&gt;=VLOOKUP($G$1,srtklasse,4,0),"P","-"),"-")</f>
        <v>-</v>
      </c>
      <c r="AG33" s="117" t="str">
        <f aca="false">IF(ISNUMBER(K33),ROUNDDOWN(MAX(K33,AE33),3),"-")</f>
        <v>-</v>
      </c>
      <c r="AH33" s="108" t="str">
        <f aca="false">IF(ISBLANK($G$1),"?",IF(ISNUMBER(AG33),CHOOSE(VLOOKUP($G$1,srtklasse,3,0),VLOOKUP(AG33,moylkl,VLOOKUP($G$1,srtklasse,2,0),1),VLOOKUP(AG33,moybkl,5,1),VLOOKUP(AG33,moy3kl,5,1)),"-"))</f>
        <v>-</v>
      </c>
      <c r="AI33" s="109" t="str">
        <f aca="false">IF(ISNUMBER(AG33),IF(VLOOKUP($G$1,srtklasse,2,0)=6,7,CHOOSE(VLOOKUP($G$1,srtklasse,3,0),VLOOKUP(AG33,moylkl,1,1),VLOOKUP(AG33,moybkl,1,1),VLOOKUP(AG33,moy3kl,1,1))),"-")</f>
        <v>-</v>
      </c>
      <c r="AJ33" s="109" t="str">
        <f aca="false">IF(ISNUMBER(AG33),IF(VLOOKUP($G$1,srtklasse,2,0)=6,11,CHOOSE(VLOOKUP($G$1,srtklasse,3,0),VLOOKUP(AG33,moylkl,3,1),VLOOKUP(AG33,moybkl,3,1),VLOOKUP(AG33,moy3kl,3,1))),"-")</f>
        <v>-</v>
      </c>
      <c r="AK33" s="110" t="str">
        <f aca="false">IF(ISNUMBER(AG33),AK32,"-")</f>
        <v>-</v>
      </c>
      <c r="AL33" s="111"/>
      <c r="AM33" s="111"/>
      <c r="AN33" s="111"/>
      <c r="AO33" s="113" t="str">
        <f aca="false">IF(OR(ISBLANK(AM33),ISBLANK(AN33)),"-",ROUNDDOWN(AM33/AN33,3))</f>
        <v>-</v>
      </c>
      <c r="AP33" s="109" t="str">
        <f aca="false">IF(ISNUMBER(AM33),IF(AK33&gt;0,ROUNDDOWN(AM33/(AH33*AK33)%,2),0),"-")</f>
        <v>-</v>
      </c>
      <c r="AQ33" s="109" t="str">
        <f aca="false">IF(OR(ISBLANK(AM33),ISBLANK(AN33)),"-",IF(AND(L33="nee",ISNUMBER(AE33)),IF(AO33/AJ33&gt;1,100,ROUNDDOWN(AO33/AJ33%,2)),ROUNDDOWN(AO33/AJ33%,2)))</f>
        <v>-</v>
      </c>
      <c r="AR33" s="119"/>
      <c r="AS33" s="117" t="str">
        <f aca="false">IF(ISNUMBER(AO33),IF(AND(NOT(ISNUMBER(AE33)),L33="nee"),AO33,ROUNDDOWN(AVERAGE(AG33,AO33),3)),"-")</f>
        <v>-</v>
      </c>
      <c r="AT33" s="120" t="str">
        <f aca="false">IF(ISNUMBER(AS33),IF(AS33&gt;=VLOOKUP($G$1,srtklasse,4,0),"P","-"),"-")</f>
        <v>-</v>
      </c>
      <c r="AU33" s="117" t="str">
        <f aca="false">IF(ISNUMBER(K33),ROUNDDOWN(MAX(K33,AE33,AS33),3),"-")</f>
        <v>-</v>
      </c>
      <c r="AV33" s="108" t="str">
        <f aca="false">IF(ISBLANK($G$1),"?",IF(ISNUMBER(AU33),CHOOSE(VLOOKUP($G$1,srtklasse,3,0),VLOOKUP(AU33,moylkl,VLOOKUP($G$1,srtklasse,2,0),1),VLOOKUP(AU33,moybkl,5,1),VLOOKUP(AU33,moy3kl,5,1)),"-"))</f>
        <v>-</v>
      </c>
      <c r="AW33" s="109" t="str">
        <f aca="false">IF(ISNUMBER(AU33),IF(VLOOKUP($G$1,srtklasse,2,0)=6,7,CHOOSE(VLOOKUP($G$1,srtklasse,3,0),VLOOKUP(AU33,moylkl,1,1),VLOOKUP(AU33,moybkl,1,1),VLOOKUP(AU33,moy3kl,1,1))),"-")</f>
        <v>-</v>
      </c>
      <c r="AX33" s="109" t="str">
        <f aca="false">IF(ISNUMBER(AU33),IF(VLOOKUP($G$1,srtklasse,2,0)=6,11,CHOOSE(VLOOKUP($G$1,srtklasse,3,0),VLOOKUP(AU33,moylkl,3,1),VLOOKUP(AU33,moybkl,3,1),VLOOKUP(AU33,moy3kl,3,1))),"-")</f>
        <v>-</v>
      </c>
      <c r="AY33" s="110" t="str">
        <f aca="false">IF(ISNUMBER(AU33),AY32,"-")</f>
        <v>-</v>
      </c>
      <c r="AZ33" s="111"/>
      <c r="BA33" s="111"/>
      <c r="BB33" s="111"/>
      <c r="BC33" s="113" t="str">
        <f aca="false">IF(OR(ISBLANK(BA33),ISBLANK(BB33)),"-",ROUNDDOWN(BA33/BB33,3))</f>
        <v>-</v>
      </c>
      <c r="BD33" s="109" t="str">
        <f aca="false">IF(ISNUMBER(BA33),IF(AY33&gt;0,ROUNDDOWN(BA33/(AV33*AY33)%,2),0),"-")</f>
        <v>-</v>
      </c>
      <c r="BE33" s="109" t="str">
        <f aca="false">IF(OR(ISBLANK(BA33),ISBLANK(BB33)),"-",(ROUNDDOWN(BC33/AX33%,2)))</f>
        <v>-</v>
      </c>
      <c r="BF33" s="119"/>
      <c r="BG33" s="117" t="str">
        <f aca="false">IF(ISNUMBER(BC33),ROUNDDOWN(AVERAGE(AU33,BC33),3),"-")</f>
        <v>-</v>
      </c>
      <c r="BH33" s="120" t="str">
        <f aca="false">IF(ISNUMBER(BG33),IF(BG33&gt;=VLOOKUP($G$1,srtklasse,4,0),"P","-"),"-")</f>
        <v>-</v>
      </c>
      <c r="BI33" s="117" t="str">
        <f aca="false">IF(ISNUMBER(BF33),ROUNDDOWN(MAX(K33,AE33,AS33,BG33),3),"-")</f>
        <v>-</v>
      </c>
      <c r="BJ33" s="108" t="str">
        <f aca="false">IF(ISBLANK($G$1),"?",IF(ISNUMBER(BI33),CHOOSE(VLOOKUP($G$1,srtklasse,3,0),VLOOKUP(BI33,moylkl,VLOOKUP($G$1,srtklasse,2,0),1),VLOOKUP(BI33,moybkl,5,1),VLOOKUP(BI33,moy3kl,5,1)),"-"))</f>
        <v>-</v>
      </c>
      <c r="BK33" s="109" t="str">
        <f aca="false">IF(ISNUMBER(BI33),IF(VLOOKUP($G$1,srtklasse,2,0)=6,7,CHOOSE(VLOOKUP($G$1,srtklasse,3,0),VLOOKUP(BI33,moylkl,1,1),VLOOKUP(BI33,moybkl,1,1),VLOOKUP(BI33,moy3kl,1,1))),"-")</f>
        <v>-</v>
      </c>
      <c r="BL33" s="109" t="str">
        <f aca="false">IF(ISNUMBER(BI33),IF(VLOOKUP($G$1,srtklasse,2,0)=6,11,CHOOSE(VLOOKUP($G$1,srtklasse,3,0),VLOOKUP(BI33,moylkl,3,1),VLOOKUP(BI33,moybkl,3,1),VLOOKUP(BI33,moy3kl,3,1))),"-")</f>
        <v>-</v>
      </c>
      <c r="BM33" s="110" t="str">
        <f aca="false">IF(ISNUMBER(BI33),$BM$4,"-")</f>
        <v>-</v>
      </c>
      <c r="BN33" s="111"/>
      <c r="BO33" s="111"/>
      <c r="BP33" s="113" t="str">
        <f aca="false">IF(OR(ISBLANK(BN33),ISBLANK(BO33)),"-",ROUNDDOWN(BN33/BO33,3))</f>
        <v>-</v>
      </c>
      <c r="BQ33" s="109" t="str">
        <f aca="false">IF(ISNUMBER(BN33),IF(BM33&gt;0,ROUNDDOWN(BN33/(BJ33*BM33)%,2),0),"-")</f>
        <v>-</v>
      </c>
      <c r="BR33" s="109" t="str">
        <f aca="false">IF(OR(ISBLANK(BN33),ISBLANK(BO33)),"-",(ROUNDDOWN(BP33/BL33%,2)))</f>
        <v>-</v>
      </c>
      <c r="BS33" s="119"/>
      <c r="BT33" s="117" t="str">
        <f aca="false">IF(ISNUMBER(BP33),ROUNDDOWN(AVERAGE(BI33,BP33),3),"-")</f>
        <v>-</v>
      </c>
      <c r="BU33" s="120" t="str">
        <f aca="false">IF(ISNUMBER(BT33),IF(BT33&gt;=VLOOKUP($G$1,srtklasse,4,0),"P","-"),"-")</f>
        <v>-</v>
      </c>
      <c r="BV33" s="117" t="str">
        <f aca="false">IF(SUM(V33,AO33,BC33,BP33)&gt;0,AVERAGE(IF(V33&gt;0,V33,""),IF(AO33&gt;0,AO33,""),IF(BC33&gt;0,BC33,""),IF(BP33&gt;0,BP33,"")),"-")</f>
        <v>-</v>
      </c>
      <c r="BW33" s="120" t="str">
        <f aca="false">IF(ISNUMBER(BV33),IF(BV33&gt;=VLOOKUP($G$1,srtklasse,4,0),"P","-"),"-")</f>
        <v>-</v>
      </c>
      <c r="BX33" s="121"/>
    </row>
    <row r="34" customFormat="false" ht="15" hidden="false" customHeight="true" outlineLevel="0" collapsed="false">
      <c r="A34" s="101" t="n">
        <f aca="false">A33+1</f>
        <v>27</v>
      </c>
      <c r="B34" s="102"/>
      <c r="C34" s="124"/>
      <c r="D34" s="102"/>
      <c r="E34" s="103"/>
      <c r="F34" s="102"/>
      <c r="G34" s="103"/>
      <c r="H34" s="122"/>
      <c r="I34" s="122"/>
      <c r="J34" s="122"/>
      <c r="K34" s="106" t="str">
        <f aca="false">IF(MAX(H34,I34,J34)=0,"",IF(AND(OR(ISNUMBER(H34),ISNUMBER(I34)),ISNUMBER(J34)),"XX",IF(ISNUMBER(J34),J34,MAX(H34,I34))))</f>
        <v/>
      </c>
      <c r="L34" s="107" t="str">
        <f aca="false">IF(ISNUMBER(K34),IF(ISNUMBER(J34),"NEE","JA"),"")</f>
        <v/>
      </c>
      <c r="M34" s="108" t="str">
        <f aca="false">IF(ISBLANK($G$1),"?",IF(ISNUMBER(K34),CHOOSE(VLOOKUP($G$1,srtklasse,3,0),VLOOKUP(K34,moylkl,VLOOKUP($G$1,srtklasse,2,0),1),VLOOKUP(K34,moybkl,5,1),VLOOKUP(K34,moy3kl,5,1)),"-"))</f>
        <v>-</v>
      </c>
      <c r="N34" s="109" t="str">
        <f aca="false">IF(ISNUMBER(K34),IF(VLOOKUP($G$1,srtklasse,2,0)=6,7,CHOOSE(VLOOKUP($G$1,srtklasse,3,0),VLOOKUP(K34,moylkl,1,1),VLOOKUP(K34,moybkl,1,1),VLOOKUP(K34,moy3kl,1,1))),"-")</f>
        <v>-</v>
      </c>
      <c r="O34" s="109" t="str">
        <f aca="false">IF(ISNUMBER(K34),IF(VLOOKUP($G$1,srtklasse,2,0)=6,11,CHOOSE(VLOOKUP($G$1,srtklasse,3,0),VLOOKUP(K34,moylkl,3,1),VLOOKUP(K34,moybkl,3,1),VLOOKUP(K34,moy3kl,3,1))),"-")</f>
        <v>-</v>
      </c>
      <c r="P34" s="110" t="str">
        <f aca="false">IF(ISNUMBER(K34),P33,"-")</f>
        <v>-</v>
      </c>
      <c r="Q34" s="111"/>
      <c r="R34" s="111"/>
      <c r="S34" s="111"/>
      <c r="T34" s="112" t="str">
        <f aca="false">IF(MAX(Q34:S34)&gt;0,P34,U34)</f>
        <v>-</v>
      </c>
      <c r="U34" s="112" t="str">
        <f aca="false">IF(ISBLANK(Q34),"-",Q34)</f>
        <v>-</v>
      </c>
      <c r="V34" s="113" t="str">
        <f aca="false">IF(OR(ISBLANK(R34),ISBLANK(S34)),"-",ROUNDDOWN(R34/S34,3))</f>
        <v>-</v>
      </c>
      <c r="W34" s="109" t="str">
        <f aca="false">IF(OR(ISBLANK(R34),ISBLANK(S34)),"-",IF(AND(L34="NEE",V34/O34&gt;1),100,ROUNDDOWN(V34/O34%,2)))</f>
        <v>-</v>
      </c>
      <c r="X34" s="109" t="str">
        <f aca="false">IF(ISNUMBER(R34),IF(T34&gt;0,ROUNDDOWN(R34/(M34*T34)%,2),0),"-")</f>
        <v>-</v>
      </c>
      <c r="Y34" s="114" t="str">
        <f aca="false">Y33</f>
        <v>M</v>
      </c>
      <c r="Z34" s="112" t="str">
        <f aca="false">IF(ISNUMBER(U34),RANK(U34,$U$8:$U$67,0)+((COUNT($U$8:$U$67)+1-RANK(U34,$U$8:$U$67,0)-RANK(U34,$U$8:$U$67,1))/2),"-")</f>
        <v>-</v>
      </c>
      <c r="AA34" s="112" t="str">
        <f aca="false">IF(Y34="M",IF(ISNUMBER(W34),RANK(W34,$W$8:$W$67,0)+((COUNT($W$8:$W$67)+1-RANK(W34,$W$8:$W$67,0)-RANK(W34,$W$8:$W$67,1))/2),"-"),IF(ISNUMBER(X34),RANK(X34,$X$8:$X$67,0)+((COUNT($X$8:$X$67)+1-RANK(X34,$X$8:$X$67,0)-RANK(X34,$X$8:$X$67,1))/2),"-"))</f>
        <v>-</v>
      </c>
      <c r="AB34" s="112" t="str">
        <f aca="false">IF(AND(ISNUMBER(Z34),ISNUMBER(AA34)),Z34+AA34,"-")</f>
        <v>-</v>
      </c>
      <c r="AC34" s="115" t="str">
        <f aca="false">IF(ISNUMBER(AB34),RANK(AB34,$AB$8:$AB$67,1)+((COUNT($AB$8:$AB$67)+1-RANK(AB34,$AB$8:$AB$67,0)-RANK(AB34,$AB$8:$AB$67,1))/2),"-")</f>
        <v>-</v>
      </c>
      <c r="AD34" s="116"/>
      <c r="AE34" s="117" t="str">
        <f aca="false">IF(ISNUMBER(V34),IF(L34="JA",ROUNDDOWN(AVERAGE(K34,V34),3),V34),"-")</f>
        <v>-</v>
      </c>
      <c r="AF34" s="118" t="str">
        <f aca="false">IF(ISNUMBER(AE34),IF(AE34&gt;=VLOOKUP($G$1,srtklasse,4,0),"P","-"),"-")</f>
        <v>-</v>
      </c>
      <c r="AG34" s="117" t="str">
        <f aca="false">IF(ISNUMBER(K34),ROUNDDOWN(MAX(K34,AE34),3),"-")</f>
        <v>-</v>
      </c>
      <c r="AH34" s="108" t="str">
        <f aca="false">IF(ISBLANK($G$1),"?",IF(ISNUMBER(AG34),CHOOSE(VLOOKUP($G$1,srtklasse,3,0),VLOOKUP(AG34,moylkl,VLOOKUP($G$1,srtklasse,2,0),1),VLOOKUP(AG34,moybkl,5,1),VLOOKUP(AG34,moy3kl,5,1)),"-"))</f>
        <v>-</v>
      </c>
      <c r="AI34" s="109" t="str">
        <f aca="false">IF(ISNUMBER(AG34),IF(VLOOKUP($G$1,srtklasse,2,0)=6,7,CHOOSE(VLOOKUP($G$1,srtklasse,3,0),VLOOKUP(AG34,moylkl,1,1),VLOOKUP(AG34,moybkl,1,1),VLOOKUP(AG34,moy3kl,1,1))),"-")</f>
        <v>-</v>
      </c>
      <c r="AJ34" s="109" t="str">
        <f aca="false">IF(ISNUMBER(AG34),IF(VLOOKUP($G$1,srtklasse,2,0)=6,11,CHOOSE(VLOOKUP($G$1,srtklasse,3,0),VLOOKUP(AG34,moylkl,3,1),VLOOKUP(AG34,moybkl,3,1),VLOOKUP(AG34,moy3kl,3,1))),"-")</f>
        <v>-</v>
      </c>
      <c r="AK34" s="110" t="str">
        <f aca="false">IF(ISNUMBER(AG34),AK33,"-")</f>
        <v>-</v>
      </c>
      <c r="AL34" s="111"/>
      <c r="AM34" s="111"/>
      <c r="AN34" s="111"/>
      <c r="AO34" s="113" t="str">
        <f aca="false">IF(OR(ISBLANK(AM34),ISBLANK(AN34)),"-",ROUNDDOWN(AM34/AN34,3))</f>
        <v>-</v>
      </c>
      <c r="AP34" s="109" t="str">
        <f aca="false">IF(ISNUMBER(AM34),IF(AK34&gt;0,ROUNDDOWN(AM34/(AH34*AK34)%,2),0),"-")</f>
        <v>-</v>
      </c>
      <c r="AQ34" s="109" t="str">
        <f aca="false">IF(OR(ISBLANK(AM34),ISBLANK(AN34)),"-",IF(AND(L34="nee",ISNUMBER(AE34)),IF(AO34/AJ34&gt;1,100,ROUNDDOWN(AO34/AJ34%,2)),ROUNDDOWN(AO34/AJ34%,2)))</f>
        <v>-</v>
      </c>
      <c r="AR34" s="119"/>
      <c r="AS34" s="117" t="str">
        <f aca="false">IF(ISNUMBER(AO34),IF(AND(NOT(ISNUMBER(AE34)),L34="nee"),AO34,ROUNDDOWN(AVERAGE(AG34,AO34),3)),"-")</f>
        <v>-</v>
      </c>
      <c r="AT34" s="120" t="str">
        <f aca="false">IF(ISNUMBER(AS34),IF(AS34&gt;=VLOOKUP($G$1,srtklasse,4,0),"P","-"),"-")</f>
        <v>-</v>
      </c>
      <c r="AU34" s="117" t="str">
        <f aca="false">IF(ISNUMBER(K34),ROUNDDOWN(MAX(K34,AE34,AS34),3),"-")</f>
        <v>-</v>
      </c>
      <c r="AV34" s="108" t="str">
        <f aca="false">IF(ISBLANK($G$1),"?",IF(ISNUMBER(AU34),CHOOSE(VLOOKUP($G$1,srtklasse,3,0),VLOOKUP(AU34,moylkl,VLOOKUP($G$1,srtklasse,2,0),1),VLOOKUP(AU34,moybkl,5,1),VLOOKUP(AU34,moy3kl,5,1)),"-"))</f>
        <v>-</v>
      </c>
      <c r="AW34" s="109" t="str">
        <f aca="false">IF(ISNUMBER(AU34),IF(VLOOKUP($G$1,srtklasse,2,0)=6,7,CHOOSE(VLOOKUP($G$1,srtklasse,3,0),VLOOKUP(AU34,moylkl,1,1),VLOOKUP(AU34,moybkl,1,1),VLOOKUP(AU34,moy3kl,1,1))),"-")</f>
        <v>-</v>
      </c>
      <c r="AX34" s="109" t="str">
        <f aca="false">IF(ISNUMBER(AU34),IF(VLOOKUP($G$1,srtklasse,2,0)=6,11,CHOOSE(VLOOKUP($G$1,srtklasse,3,0),VLOOKUP(AU34,moylkl,3,1),VLOOKUP(AU34,moybkl,3,1),VLOOKUP(AU34,moy3kl,3,1))),"-")</f>
        <v>-</v>
      </c>
      <c r="AY34" s="110" t="str">
        <f aca="false">IF(ISNUMBER(AU34),AY33,"-")</f>
        <v>-</v>
      </c>
      <c r="AZ34" s="111"/>
      <c r="BA34" s="111"/>
      <c r="BB34" s="111"/>
      <c r="BC34" s="113" t="str">
        <f aca="false">IF(OR(ISBLANK(BA34),ISBLANK(BB34)),"-",ROUNDDOWN(BA34/BB34,3))</f>
        <v>-</v>
      </c>
      <c r="BD34" s="109" t="str">
        <f aca="false">IF(ISNUMBER(BA34),IF(AY34&gt;0,ROUNDDOWN(BA34/(AV34*AY34)%,2),0),"-")</f>
        <v>-</v>
      </c>
      <c r="BE34" s="109" t="str">
        <f aca="false">IF(OR(ISBLANK(BA34),ISBLANK(BB34)),"-",(ROUNDDOWN(BC34/AX34%,2)))</f>
        <v>-</v>
      </c>
      <c r="BF34" s="119"/>
      <c r="BG34" s="117" t="str">
        <f aca="false">IF(ISNUMBER(BC34),ROUNDDOWN(AVERAGE(AU34,BC34),3),"-")</f>
        <v>-</v>
      </c>
      <c r="BH34" s="120" t="str">
        <f aca="false">IF(ISNUMBER(BG34),IF(BG34&gt;=VLOOKUP($G$1,srtklasse,4,0),"P","-"),"-")</f>
        <v>-</v>
      </c>
      <c r="BI34" s="117" t="str">
        <f aca="false">IF(ISNUMBER(BF34),ROUNDDOWN(MAX(K34,AE34,AS34,BG34),3),"-")</f>
        <v>-</v>
      </c>
      <c r="BJ34" s="108" t="str">
        <f aca="false">IF(ISBLANK($G$1),"?",IF(ISNUMBER(BI34),CHOOSE(VLOOKUP($G$1,srtklasse,3,0),VLOOKUP(BI34,moylkl,VLOOKUP($G$1,srtklasse,2,0),1),VLOOKUP(BI34,moybkl,5,1),VLOOKUP(BI34,moy3kl,5,1)),"-"))</f>
        <v>-</v>
      </c>
      <c r="BK34" s="109" t="str">
        <f aca="false">IF(ISNUMBER(BI34),IF(VLOOKUP($G$1,srtklasse,2,0)=6,7,CHOOSE(VLOOKUP($G$1,srtklasse,3,0),VLOOKUP(BI34,moylkl,1,1),VLOOKUP(BI34,moybkl,1,1),VLOOKUP(BI34,moy3kl,1,1))),"-")</f>
        <v>-</v>
      </c>
      <c r="BL34" s="109" t="str">
        <f aca="false">IF(ISNUMBER(BI34),IF(VLOOKUP($G$1,srtklasse,2,0)=6,11,CHOOSE(VLOOKUP($G$1,srtklasse,3,0),VLOOKUP(BI34,moylkl,3,1),VLOOKUP(BI34,moybkl,3,1),VLOOKUP(BI34,moy3kl,3,1))),"-")</f>
        <v>-</v>
      </c>
      <c r="BM34" s="110" t="str">
        <f aca="false">IF(ISNUMBER(BI34),$BM$4,"-")</f>
        <v>-</v>
      </c>
      <c r="BN34" s="111"/>
      <c r="BO34" s="111"/>
      <c r="BP34" s="113" t="str">
        <f aca="false">IF(OR(ISBLANK(BN34),ISBLANK(BO34)),"-",ROUNDDOWN(BN34/BO34,3))</f>
        <v>-</v>
      </c>
      <c r="BQ34" s="109" t="str">
        <f aca="false">IF(ISNUMBER(BN34),IF(BM34&gt;0,ROUNDDOWN(BN34/(BJ34*BM34)%,2),0),"-")</f>
        <v>-</v>
      </c>
      <c r="BR34" s="109" t="str">
        <f aca="false">IF(OR(ISBLANK(BN34),ISBLANK(BO34)),"-",(ROUNDDOWN(BP34/BL34%,2)))</f>
        <v>-</v>
      </c>
      <c r="BS34" s="119"/>
      <c r="BT34" s="117" t="str">
        <f aca="false">IF(ISNUMBER(BP34),ROUNDDOWN(AVERAGE(BI34,BP34),3),"-")</f>
        <v>-</v>
      </c>
      <c r="BU34" s="120" t="str">
        <f aca="false">IF(ISNUMBER(BT34),IF(BT34&gt;=VLOOKUP($G$1,srtklasse,4,0),"P","-"),"-")</f>
        <v>-</v>
      </c>
      <c r="BV34" s="117" t="str">
        <f aca="false">IF(SUM(V34,AO34,BC34,BP34)&gt;0,AVERAGE(IF(V34&gt;0,V34,""),IF(AO34&gt;0,AO34,""),IF(BC34&gt;0,BC34,""),IF(BP34&gt;0,BP34,"")),"-")</f>
        <v>-</v>
      </c>
      <c r="BW34" s="120" t="str">
        <f aca="false">IF(ISNUMBER(BV34),IF(BV34&gt;=VLOOKUP($G$1,srtklasse,4,0),"P","-"),"-")</f>
        <v>-</v>
      </c>
      <c r="BX34" s="121"/>
    </row>
    <row r="35" customFormat="false" ht="15" hidden="false" customHeight="true" outlineLevel="0" collapsed="false">
      <c r="A35" s="101" t="n">
        <f aca="false">A34+1</f>
        <v>28</v>
      </c>
      <c r="B35" s="102"/>
      <c r="C35" s="124"/>
      <c r="D35" s="102"/>
      <c r="E35" s="103"/>
      <c r="F35" s="102"/>
      <c r="G35" s="103"/>
      <c r="H35" s="122"/>
      <c r="I35" s="122"/>
      <c r="J35" s="122"/>
      <c r="K35" s="106" t="str">
        <f aca="false">IF(MAX(H35,I35,J35)=0,"",IF(AND(OR(ISNUMBER(H35),ISNUMBER(I35)),ISNUMBER(J35)),"XX",IF(ISNUMBER(J35),J35,MAX(H35,I35))))</f>
        <v/>
      </c>
      <c r="L35" s="107" t="str">
        <f aca="false">IF(ISNUMBER(K35),IF(ISNUMBER(J35),"NEE","JA"),"")</f>
        <v/>
      </c>
      <c r="M35" s="108" t="str">
        <f aca="false">IF(ISBLANK($G$1),"?",IF(ISNUMBER(K35),CHOOSE(VLOOKUP($G$1,srtklasse,3,0),VLOOKUP(K35,moylkl,VLOOKUP($G$1,srtklasse,2,0),1),VLOOKUP(K35,moybkl,5,1),VLOOKUP(K35,moy3kl,5,1)),"-"))</f>
        <v>-</v>
      </c>
      <c r="N35" s="109" t="str">
        <f aca="false">IF(ISNUMBER(K35),IF(VLOOKUP($G$1,srtklasse,2,0)=6,7,CHOOSE(VLOOKUP($G$1,srtklasse,3,0),VLOOKUP(K35,moylkl,1,1),VLOOKUP(K35,moybkl,1,1),VLOOKUP(K35,moy3kl,1,1))),"-")</f>
        <v>-</v>
      </c>
      <c r="O35" s="109" t="str">
        <f aca="false">IF(ISNUMBER(K35),IF(VLOOKUP($G$1,srtklasse,2,0)=6,11,CHOOSE(VLOOKUP($G$1,srtklasse,3,0),VLOOKUP(K35,moylkl,3,1),VLOOKUP(K35,moybkl,3,1),VLOOKUP(K35,moy3kl,3,1))),"-")</f>
        <v>-</v>
      </c>
      <c r="P35" s="110" t="str">
        <f aca="false">IF(ISNUMBER(K35),P34,"-")</f>
        <v>-</v>
      </c>
      <c r="Q35" s="111"/>
      <c r="R35" s="111"/>
      <c r="S35" s="111"/>
      <c r="T35" s="112" t="str">
        <f aca="false">IF(MAX(Q35:S35)&gt;0,P35,U35)</f>
        <v>-</v>
      </c>
      <c r="U35" s="112" t="str">
        <f aca="false">IF(ISBLANK(Q35),"-",Q35)</f>
        <v>-</v>
      </c>
      <c r="V35" s="113" t="str">
        <f aca="false">IF(OR(ISBLANK(R35),ISBLANK(S35)),"-",ROUNDDOWN(R35/S35,3))</f>
        <v>-</v>
      </c>
      <c r="W35" s="109" t="str">
        <f aca="false">IF(OR(ISBLANK(R35),ISBLANK(S35)),"-",IF(AND(L35="NEE",V35/O35&gt;1),100,ROUNDDOWN(V35/O35%,2)))</f>
        <v>-</v>
      </c>
      <c r="X35" s="109" t="str">
        <f aca="false">IF(ISNUMBER(R35),IF(T35&gt;0,ROUNDDOWN(R35/(M35*T35)%,2),0),"-")</f>
        <v>-</v>
      </c>
      <c r="Y35" s="114" t="str">
        <f aca="false">Y34</f>
        <v>M</v>
      </c>
      <c r="Z35" s="112" t="str">
        <f aca="false">IF(ISNUMBER(U35),RANK(U35,$U$8:$U$67,0)+((COUNT($U$8:$U$67)+1-RANK(U35,$U$8:$U$67,0)-RANK(U35,$U$8:$U$67,1))/2),"-")</f>
        <v>-</v>
      </c>
      <c r="AA35" s="112" t="str">
        <f aca="false">IF(Y35="M",IF(ISNUMBER(W35),RANK(W35,$W$8:$W$67,0)+((COUNT($W$8:$W$67)+1-RANK(W35,$W$8:$W$67,0)-RANK(W35,$W$8:$W$67,1))/2),"-"),IF(ISNUMBER(X35),RANK(X35,$X$8:$X$67,0)+((COUNT($X$8:$X$67)+1-RANK(X35,$X$8:$X$67,0)-RANK(X35,$X$8:$X$67,1))/2),"-"))</f>
        <v>-</v>
      </c>
      <c r="AB35" s="112" t="str">
        <f aca="false">IF(AND(ISNUMBER(Z35),ISNUMBER(AA35)),Z35+AA35,"-")</f>
        <v>-</v>
      </c>
      <c r="AC35" s="115" t="str">
        <f aca="false">IF(ISNUMBER(AB35),RANK(AB35,$AB$8:$AB$67,1)+((COUNT($AB$8:$AB$67)+1-RANK(AB35,$AB$8:$AB$67,0)-RANK(AB35,$AB$8:$AB$67,1))/2),"-")</f>
        <v>-</v>
      </c>
      <c r="AD35" s="116"/>
      <c r="AE35" s="117" t="str">
        <f aca="false">IF(ISNUMBER(V35),IF(L35="JA",ROUNDDOWN(AVERAGE(K35,V35),3),V35),"-")</f>
        <v>-</v>
      </c>
      <c r="AF35" s="118" t="str">
        <f aca="false">IF(ISNUMBER(AE35),IF(AE35&gt;=VLOOKUP($G$1,srtklasse,4,0),"P","-"),"-")</f>
        <v>-</v>
      </c>
      <c r="AG35" s="117" t="str">
        <f aca="false">IF(ISNUMBER(K35),ROUNDDOWN(MAX(K35,AE35),3),"-")</f>
        <v>-</v>
      </c>
      <c r="AH35" s="108" t="str">
        <f aca="false">IF(ISBLANK($G$1),"?",IF(ISNUMBER(AG35),CHOOSE(VLOOKUP($G$1,srtklasse,3,0),VLOOKUP(AG35,moylkl,VLOOKUP($G$1,srtklasse,2,0),1),VLOOKUP(AG35,moybkl,5,1),VLOOKUP(AG35,moy3kl,5,1)),"-"))</f>
        <v>-</v>
      </c>
      <c r="AI35" s="109" t="str">
        <f aca="false">IF(ISNUMBER(AG35),IF(VLOOKUP($G$1,srtklasse,2,0)=6,7,CHOOSE(VLOOKUP($G$1,srtklasse,3,0),VLOOKUP(AG35,moylkl,1,1),VLOOKUP(AG35,moybkl,1,1),VLOOKUP(AG35,moy3kl,1,1))),"-")</f>
        <v>-</v>
      </c>
      <c r="AJ35" s="109" t="str">
        <f aca="false">IF(ISNUMBER(AG35),IF(VLOOKUP($G$1,srtklasse,2,0)=6,11,CHOOSE(VLOOKUP($G$1,srtklasse,3,0),VLOOKUP(AG35,moylkl,3,1),VLOOKUP(AG35,moybkl,3,1),VLOOKUP(AG35,moy3kl,3,1))),"-")</f>
        <v>-</v>
      </c>
      <c r="AK35" s="110" t="str">
        <f aca="false">IF(ISNUMBER(AG35),AK34,"-")</f>
        <v>-</v>
      </c>
      <c r="AL35" s="111"/>
      <c r="AM35" s="111"/>
      <c r="AN35" s="111"/>
      <c r="AO35" s="113" t="str">
        <f aca="false">IF(OR(ISBLANK(AM35),ISBLANK(AN35)),"-",ROUNDDOWN(AM35/AN35,3))</f>
        <v>-</v>
      </c>
      <c r="AP35" s="109" t="str">
        <f aca="false">IF(ISNUMBER(AM35),IF(AK35&gt;0,ROUNDDOWN(AM35/(AH35*AK35)%,2),0),"-")</f>
        <v>-</v>
      </c>
      <c r="AQ35" s="109" t="str">
        <f aca="false">IF(OR(ISBLANK(AM35),ISBLANK(AN35)),"-",IF(AND(L35="nee",ISNUMBER(AE35)),IF(AO35/AJ35&gt;1,100,ROUNDDOWN(AO35/AJ35%,2)),ROUNDDOWN(AO35/AJ35%,2)))</f>
        <v>-</v>
      </c>
      <c r="AR35" s="119"/>
      <c r="AS35" s="117" t="str">
        <f aca="false">IF(ISNUMBER(AO35),IF(AND(NOT(ISNUMBER(AE35)),L35="nee"),AO35,ROUNDDOWN(AVERAGE(AG35,AO35),3)),"-")</f>
        <v>-</v>
      </c>
      <c r="AT35" s="120" t="str">
        <f aca="false">IF(ISNUMBER(AS35),IF(AS35&gt;=VLOOKUP($G$1,srtklasse,4,0),"P","-"),"-")</f>
        <v>-</v>
      </c>
      <c r="AU35" s="117" t="str">
        <f aca="false">IF(ISNUMBER(K35),ROUNDDOWN(MAX(K35,AE35,AS35),3),"-")</f>
        <v>-</v>
      </c>
      <c r="AV35" s="108" t="str">
        <f aca="false">IF(ISBLANK($G$1),"?",IF(ISNUMBER(AU35),CHOOSE(VLOOKUP($G$1,srtklasse,3,0),VLOOKUP(AU35,moylkl,VLOOKUP($G$1,srtklasse,2,0),1),VLOOKUP(AU35,moybkl,5,1),VLOOKUP(AU35,moy3kl,5,1)),"-"))</f>
        <v>-</v>
      </c>
      <c r="AW35" s="109" t="str">
        <f aca="false">IF(ISNUMBER(AU35),IF(VLOOKUP($G$1,srtklasse,2,0)=6,7,CHOOSE(VLOOKUP($G$1,srtklasse,3,0),VLOOKUP(AU35,moylkl,1,1),VLOOKUP(AU35,moybkl,1,1),VLOOKUP(AU35,moy3kl,1,1))),"-")</f>
        <v>-</v>
      </c>
      <c r="AX35" s="109" t="str">
        <f aca="false">IF(ISNUMBER(AU35),IF(VLOOKUP($G$1,srtklasse,2,0)=6,11,CHOOSE(VLOOKUP($G$1,srtklasse,3,0),VLOOKUP(AU35,moylkl,3,1),VLOOKUP(AU35,moybkl,3,1),VLOOKUP(AU35,moy3kl,3,1))),"-")</f>
        <v>-</v>
      </c>
      <c r="AY35" s="110" t="str">
        <f aca="false">IF(ISNUMBER(AU35),AY34,"-")</f>
        <v>-</v>
      </c>
      <c r="AZ35" s="111"/>
      <c r="BA35" s="111"/>
      <c r="BB35" s="111"/>
      <c r="BC35" s="113" t="str">
        <f aca="false">IF(OR(ISBLANK(BA35),ISBLANK(BB35)),"-",ROUNDDOWN(BA35/BB35,3))</f>
        <v>-</v>
      </c>
      <c r="BD35" s="109" t="str">
        <f aca="false">IF(ISNUMBER(BA35),IF(AY35&gt;0,ROUNDDOWN(BA35/(AV35*AY35)%,2),0),"-")</f>
        <v>-</v>
      </c>
      <c r="BE35" s="109" t="str">
        <f aca="false">IF(OR(ISBLANK(BA35),ISBLANK(BB35)),"-",(ROUNDDOWN(BC35/AX35%,2)))</f>
        <v>-</v>
      </c>
      <c r="BF35" s="119"/>
      <c r="BG35" s="117" t="str">
        <f aca="false">IF(ISNUMBER(BC35),ROUNDDOWN(AVERAGE(AU35,BC35),3),"-")</f>
        <v>-</v>
      </c>
      <c r="BH35" s="120" t="str">
        <f aca="false">IF(ISNUMBER(BG35),IF(BG35&gt;=VLOOKUP($G$1,srtklasse,4,0),"P","-"),"-")</f>
        <v>-</v>
      </c>
      <c r="BI35" s="117" t="str">
        <f aca="false">IF(ISNUMBER(BF35),ROUNDDOWN(MAX(K35,AE35,AS35,BG35),3),"-")</f>
        <v>-</v>
      </c>
      <c r="BJ35" s="108" t="str">
        <f aca="false">IF(ISBLANK($G$1),"?",IF(ISNUMBER(BI35),CHOOSE(VLOOKUP($G$1,srtklasse,3,0),VLOOKUP(BI35,moylkl,VLOOKUP($G$1,srtklasse,2,0),1),VLOOKUP(BI35,moybkl,5,1),VLOOKUP(BI35,moy3kl,5,1)),"-"))</f>
        <v>-</v>
      </c>
      <c r="BK35" s="109" t="str">
        <f aca="false">IF(ISNUMBER(BI35),IF(VLOOKUP($G$1,srtklasse,2,0)=6,7,CHOOSE(VLOOKUP($G$1,srtklasse,3,0),VLOOKUP(BI35,moylkl,1,1),VLOOKUP(BI35,moybkl,1,1),VLOOKUP(BI35,moy3kl,1,1))),"-")</f>
        <v>-</v>
      </c>
      <c r="BL35" s="109" t="str">
        <f aca="false">IF(ISNUMBER(BI35),IF(VLOOKUP($G$1,srtklasse,2,0)=6,11,CHOOSE(VLOOKUP($G$1,srtklasse,3,0),VLOOKUP(BI35,moylkl,3,1),VLOOKUP(BI35,moybkl,3,1),VLOOKUP(BI35,moy3kl,3,1))),"-")</f>
        <v>-</v>
      </c>
      <c r="BM35" s="110" t="str">
        <f aca="false">IF(ISNUMBER(BI35),$BM$4,"-")</f>
        <v>-</v>
      </c>
      <c r="BN35" s="111"/>
      <c r="BO35" s="111"/>
      <c r="BP35" s="113" t="str">
        <f aca="false">IF(OR(ISBLANK(BN35),ISBLANK(BO35)),"-",ROUNDDOWN(BN35/BO35,3))</f>
        <v>-</v>
      </c>
      <c r="BQ35" s="109" t="str">
        <f aca="false">IF(ISNUMBER(BN35),IF(BM35&gt;0,ROUNDDOWN(BN35/(BJ35*BM35)%,2),0),"-")</f>
        <v>-</v>
      </c>
      <c r="BR35" s="109" t="str">
        <f aca="false">IF(OR(ISBLANK(BN35),ISBLANK(BO35)),"-",(ROUNDDOWN(BP35/BL35%,2)))</f>
        <v>-</v>
      </c>
      <c r="BS35" s="119"/>
      <c r="BT35" s="117" t="str">
        <f aca="false">IF(ISNUMBER(BP35),ROUNDDOWN(AVERAGE(BI35,BP35),3),"-")</f>
        <v>-</v>
      </c>
      <c r="BU35" s="120" t="str">
        <f aca="false">IF(ISNUMBER(BT35),IF(BT35&gt;=VLOOKUP($G$1,srtklasse,4,0),"P","-"),"-")</f>
        <v>-</v>
      </c>
      <c r="BV35" s="117" t="str">
        <f aca="false">IF(SUM(V35,AO35,BC35,BP35)&gt;0,AVERAGE(IF(V35&gt;0,V35,""),IF(AO35&gt;0,AO35,""),IF(BC35&gt;0,BC35,""),IF(BP35&gt;0,BP35,"")),"-")</f>
        <v>-</v>
      </c>
      <c r="BW35" s="120" t="str">
        <f aca="false">IF(ISNUMBER(BV35),IF(BV35&gt;=VLOOKUP($G$1,srtklasse,4,0),"P","-"),"-")</f>
        <v>-</v>
      </c>
      <c r="BX35" s="121"/>
    </row>
    <row r="36" customFormat="false" ht="15" hidden="false" customHeight="true" outlineLevel="0" collapsed="false">
      <c r="A36" s="101" t="n">
        <f aca="false">A35+1</f>
        <v>29</v>
      </c>
      <c r="B36" s="102"/>
      <c r="C36" s="124"/>
      <c r="D36" s="102"/>
      <c r="E36" s="103"/>
      <c r="F36" s="102"/>
      <c r="G36" s="103"/>
      <c r="H36" s="122"/>
      <c r="I36" s="122"/>
      <c r="J36" s="122"/>
      <c r="K36" s="106" t="str">
        <f aca="false">IF(MAX(H36,I36,J36)=0,"",IF(AND(OR(ISNUMBER(H36),ISNUMBER(I36)),ISNUMBER(J36)),"XX",IF(ISNUMBER(J36),J36,MAX(H36,I36))))</f>
        <v/>
      </c>
      <c r="L36" s="107" t="str">
        <f aca="false">IF(ISNUMBER(K36),IF(ISNUMBER(J36),"NEE","JA"),"")</f>
        <v/>
      </c>
      <c r="M36" s="108" t="str">
        <f aca="false">IF(ISBLANK($G$1),"?",IF(ISNUMBER(K36),CHOOSE(VLOOKUP($G$1,srtklasse,3,0),VLOOKUP(K36,moylkl,VLOOKUP($G$1,srtklasse,2,0),1),VLOOKUP(K36,moybkl,5,1),VLOOKUP(K36,moy3kl,5,1)),"-"))</f>
        <v>-</v>
      </c>
      <c r="N36" s="109" t="str">
        <f aca="false">IF(ISNUMBER(K36),IF(VLOOKUP($G$1,srtklasse,2,0)=6,7,CHOOSE(VLOOKUP($G$1,srtklasse,3,0),VLOOKUP(K36,moylkl,1,1),VLOOKUP(K36,moybkl,1,1),VLOOKUP(K36,moy3kl,1,1))),"-")</f>
        <v>-</v>
      </c>
      <c r="O36" s="109" t="str">
        <f aca="false">IF(ISNUMBER(K36),IF(VLOOKUP($G$1,srtklasse,2,0)=6,11,CHOOSE(VLOOKUP($G$1,srtklasse,3,0),VLOOKUP(K36,moylkl,3,1),VLOOKUP(K36,moybkl,3,1),VLOOKUP(K36,moy3kl,3,1))),"-")</f>
        <v>-</v>
      </c>
      <c r="P36" s="110" t="str">
        <f aca="false">IF(ISNUMBER(K36),P35,"-")</f>
        <v>-</v>
      </c>
      <c r="Q36" s="111"/>
      <c r="R36" s="111"/>
      <c r="S36" s="111"/>
      <c r="T36" s="112" t="str">
        <f aca="false">IF(MAX(Q36:S36)&gt;0,P36,U36)</f>
        <v>-</v>
      </c>
      <c r="U36" s="112" t="str">
        <f aca="false">IF(ISBLANK(Q36),"-",Q36)</f>
        <v>-</v>
      </c>
      <c r="V36" s="113" t="str">
        <f aca="false">IF(OR(ISBLANK(R36),ISBLANK(S36)),"-",ROUNDDOWN(R36/S36,3))</f>
        <v>-</v>
      </c>
      <c r="W36" s="109" t="str">
        <f aca="false">IF(OR(ISBLANK(R36),ISBLANK(S36)),"-",IF(AND(L36="NEE",V36/O36&gt;1),100,ROUNDDOWN(V36/O36%,2)))</f>
        <v>-</v>
      </c>
      <c r="X36" s="109" t="str">
        <f aca="false">IF(ISNUMBER(R36),IF(T36&gt;0,ROUNDDOWN(R36/(M36*T36)%,2),0),"-")</f>
        <v>-</v>
      </c>
      <c r="Y36" s="114" t="str">
        <f aca="false">Y35</f>
        <v>M</v>
      </c>
      <c r="Z36" s="112" t="str">
        <f aca="false">IF(ISNUMBER(U36),RANK(U36,$U$8:$U$67,0)+((COUNT($U$8:$U$67)+1-RANK(U36,$U$8:$U$67,0)-RANK(U36,$U$8:$U$67,1))/2),"-")</f>
        <v>-</v>
      </c>
      <c r="AA36" s="112" t="str">
        <f aca="false">IF(Y36="M",IF(ISNUMBER(W36),RANK(W36,$W$8:$W$67,0)+((COUNT($W$8:$W$67)+1-RANK(W36,$W$8:$W$67,0)-RANK(W36,$W$8:$W$67,1))/2),"-"),IF(ISNUMBER(X36),RANK(X36,$X$8:$X$67,0)+((COUNT($X$8:$X$67)+1-RANK(X36,$X$8:$X$67,0)-RANK(X36,$X$8:$X$67,1))/2),"-"))</f>
        <v>-</v>
      </c>
      <c r="AB36" s="112" t="str">
        <f aca="false">IF(AND(ISNUMBER(Z36),ISNUMBER(AA36)),Z36+AA36,"-")</f>
        <v>-</v>
      </c>
      <c r="AC36" s="115" t="str">
        <f aca="false">IF(ISNUMBER(AB36),RANK(AB36,$AB$8:$AB$67,1)+((COUNT($AB$8:$AB$67)+1-RANK(AB36,$AB$8:$AB$67,0)-RANK(AB36,$AB$8:$AB$67,1))/2),"-")</f>
        <v>-</v>
      </c>
      <c r="AD36" s="116"/>
      <c r="AE36" s="117" t="str">
        <f aca="false">IF(ISNUMBER(V36),IF(L36="JA",ROUNDDOWN(AVERAGE(K36,V36),3),V36),"-")</f>
        <v>-</v>
      </c>
      <c r="AF36" s="118" t="str">
        <f aca="false">IF(ISNUMBER(AE36),IF(AE36&gt;=VLOOKUP($G$1,srtklasse,4,0),"P","-"),"-")</f>
        <v>-</v>
      </c>
      <c r="AG36" s="117" t="str">
        <f aca="false">IF(ISNUMBER(K36),ROUNDDOWN(MAX(K36,AE36),3),"-")</f>
        <v>-</v>
      </c>
      <c r="AH36" s="108" t="str">
        <f aca="false">IF(ISBLANK($G$1),"?",IF(ISNUMBER(AG36),CHOOSE(VLOOKUP($G$1,srtklasse,3,0),VLOOKUP(AG36,moylkl,VLOOKUP($G$1,srtklasse,2,0),1),VLOOKUP(AG36,moybkl,5,1),VLOOKUP(AG36,moy3kl,5,1)),"-"))</f>
        <v>-</v>
      </c>
      <c r="AI36" s="109" t="str">
        <f aca="false">IF(ISNUMBER(AG36),IF(VLOOKUP($G$1,srtklasse,2,0)=6,7,CHOOSE(VLOOKUP($G$1,srtklasse,3,0),VLOOKUP(AG36,moylkl,1,1),VLOOKUP(AG36,moybkl,1,1),VLOOKUP(AG36,moy3kl,1,1))),"-")</f>
        <v>-</v>
      </c>
      <c r="AJ36" s="109" t="str">
        <f aca="false">IF(ISNUMBER(AG36),IF(VLOOKUP($G$1,srtklasse,2,0)=6,11,CHOOSE(VLOOKUP($G$1,srtklasse,3,0),VLOOKUP(AG36,moylkl,3,1),VLOOKUP(AG36,moybkl,3,1),VLOOKUP(AG36,moy3kl,3,1))),"-")</f>
        <v>-</v>
      </c>
      <c r="AK36" s="110" t="str">
        <f aca="false">IF(ISNUMBER(AG36),AK35,"-")</f>
        <v>-</v>
      </c>
      <c r="AL36" s="111"/>
      <c r="AM36" s="111"/>
      <c r="AN36" s="111"/>
      <c r="AO36" s="113" t="str">
        <f aca="false">IF(OR(ISBLANK(AM36),ISBLANK(AN36)),"-",ROUNDDOWN(AM36/AN36,3))</f>
        <v>-</v>
      </c>
      <c r="AP36" s="109" t="str">
        <f aca="false">IF(ISNUMBER(AM36),IF(AK36&gt;0,ROUNDDOWN(AM36/(AH36*AK36)%,2),0),"-")</f>
        <v>-</v>
      </c>
      <c r="AQ36" s="109" t="str">
        <f aca="false">IF(OR(ISBLANK(AM36),ISBLANK(AN36)),"-",IF(AND(L36="nee",ISNUMBER(AE36)),IF(AO36/AJ36&gt;1,100,ROUNDDOWN(AO36/AJ36%,2)),ROUNDDOWN(AO36/AJ36%,2)))</f>
        <v>-</v>
      </c>
      <c r="AR36" s="119"/>
      <c r="AS36" s="117" t="str">
        <f aca="false">IF(ISNUMBER(AO36),IF(AND(NOT(ISNUMBER(AE36)),L36="nee"),AO36,ROUNDDOWN(AVERAGE(AG36,AO36),3)),"-")</f>
        <v>-</v>
      </c>
      <c r="AT36" s="120" t="str">
        <f aca="false">IF(ISNUMBER(AS36),IF(AS36&gt;=VLOOKUP($G$1,srtklasse,4,0),"P","-"),"-")</f>
        <v>-</v>
      </c>
      <c r="AU36" s="117" t="str">
        <f aca="false">IF(ISNUMBER(K36),ROUNDDOWN(MAX(K36,AE36,AS36),3),"-")</f>
        <v>-</v>
      </c>
      <c r="AV36" s="108" t="str">
        <f aca="false">IF(ISBLANK($G$1),"?",IF(ISNUMBER(AU36),CHOOSE(VLOOKUP($G$1,srtklasse,3,0),VLOOKUP(AU36,moylkl,VLOOKUP($G$1,srtklasse,2,0),1),VLOOKUP(AU36,moybkl,5,1),VLOOKUP(AU36,moy3kl,5,1)),"-"))</f>
        <v>-</v>
      </c>
      <c r="AW36" s="109" t="str">
        <f aca="false">IF(ISNUMBER(AU36),IF(VLOOKUP($G$1,srtklasse,2,0)=6,7,CHOOSE(VLOOKUP($G$1,srtklasse,3,0),VLOOKUP(AU36,moylkl,1,1),VLOOKUP(AU36,moybkl,1,1),VLOOKUP(AU36,moy3kl,1,1))),"-")</f>
        <v>-</v>
      </c>
      <c r="AX36" s="109" t="str">
        <f aca="false">IF(ISNUMBER(AU36),IF(VLOOKUP($G$1,srtklasse,2,0)=6,11,CHOOSE(VLOOKUP($G$1,srtklasse,3,0),VLOOKUP(AU36,moylkl,3,1),VLOOKUP(AU36,moybkl,3,1),VLOOKUP(AU36,moy3kl,3,1))),"-")</f>
        <v>-</v>
      </c>
      <c r="AY36" s="110" t="str">
        <f aca="false">IF(ISNUMBER(AU36),AY35,"-")</f>
        <v>-</v>
      </c>
      <c r="AZ36" s="111"/>
      <c r="BA36" s="111"/>
      <c r="BB36" s="111"/>
      <c r="BC36" s="113" t="str">
        <f aca="false">IF(OR(ISBLANK(BA36),ISBLANK(BB36)),"-",ROUNDDOWN(BA36/BB36,3))</f>
        <v>-</v>
      </c>
      <c r="BD36" s="109" t="str">
        <f aca="false">IF(ISNUMBER(BA36),IF(AY36&gt;0,ROUNDDOWN(BA36/(AV36*AY36)%,2),0),"-")</f>
        <v>-</v>
      </c>
      <c r="BE36" s="109" t="str">
        <f aca="false">IF(OR(ISBLANK(BA36),ISBLANK(BB36)),"-",(ROUNDDOWN(BC36/AX36%,2)))</f>
        <v>-</v>
      </c>
      <c r="BF36" s="119"/>
      <c r="BG36" s="117" t="str">
        <f aca="false">IF(ISNUMBER(BC36),ROUNDDOWN(AVERAGE(AU36,BC36),3),"-")</f>
        <v>-</v>
      </c>
      <c r="BH36" s="120" t="str">
        <f aca="false">IF(ISNUMBER(BG36),IF(BG36&gt;=VLOOKUP($G$1,srtklasse,4,0),"P","-"),"-")</f>
        <v>-</v>
      </c>
      <c r="BI36" s="117" t="str">
        <f aca="false">IF(ISNUMBER(BF36),ROUNDDOWN(MAX(K36,AE36,AS36,BG36),3),"-")</f>
        <v>-</v>
      </c>
      <c r="BJ36" s="108" t="str">
        <f aca="false">IF(ISBLANK($G$1),"?",IF(ISNUMBER(BI36),CHOOSE(VLOOKUP($G$1,srtklasse,3,0),VLOOKUP(BI36,moylkl,VLOOKUP($G$1,srtklasse,2,0),1),VLOOKUP(BI36,moybkl,5,1),VLOOKUP(BI36,moy3kl,5,1)),"-"))</f>
        <v>-</v>
      </c>
      <c r="BK36" s="109" t="str">
        <f aca="false">IF(ISNUMBER(BI36),IF(VLOOKUP($G$1,srtklasse,2,0)=6,7,CHOOSE(VLOOKUP($G$1,srtklasse,3,0),VLOOKUP(BI36,moylkl,1,1),VLOOKUP(BI36,moybkl,1,1),VLOOKUP(BI36,moy3kl,1,1))),"-")</f>
        <v>-</v>
      </c>
      <c r="BL36" s="109" t="str">
        <f aca="false">IF(ISNUMBER(BI36),IF(VLOOKUP($G$1,srtklasse,2,0)=6,11,CHOOSE(VLOOKUP($G$1,srtklasse,3,0),VLOOKUP(BI36,moylkl,3,1),VLOOKUP(BI36,moybkl,3,1),VLOOKUP(BI36,moy3kl,3,1))),"-")</f>
        <v>-</v>
      </c>
      <c r="BM36" s="110" t="str">
        <f aca="false">IF(ISNUMBER(BI36),$BM$4,"-")</f>
        <v>-</v>
      </c>
      <c r="BN36" s="111"/>
      <c r="BO36" s="111"/>
      <c r="BP36" s="113" t="str">
        <f aca="false">IF(OR(ISBLANK(BN36),ISBLANK(BO36)),"-",ROUNDDOWN(BN36/BO36,3))</f>
        <v>-</v>
      </c>
      <c r="BQ36" s="109" t="str">
        <f aca="false">IF(ISNUMBER(BN36),IF(BM36&gt;0,ROUNDDOWN(BN36/(BJ36*BM36)%,2),0),"-")</f>
        <v>-</v>
      </c>
      <c r="BR36" s="109" t="str">
        <f aca="false">IF(OR(ISBLANK(BN36),ISBLANK(BO36)),"-",(ROUNDDOWN(BP36/BL36%,2)))</f>
        <v>-</v>
      </c>
      <c r="BS36" s="119"/>
      <c r="BT36" s="117" t="str">
        <f aca="false">IF(ISNUMBER(BP36),ROUNDDOWN(AVERAGE(BI36,BP36),3),"-")</f>
        <v>-</v>
      </c>
      <c r="BU36" s="120" t="str">
        <f aca="false">IF(ISNUMBER(BT36),IF(BT36&gt;=VLOOKUP($G$1,srtklasse,4,0),"P","-"),"-")</f>
        <v>-</v>
      </c>
      <c r="BV36" s="117" t="str">
        <f aca="false">IF(SUM(V36,AO36,BC36,BP36)&gt;0,AVERAGE(IF(V36&gt;0,V36,""),IF(AO36&gt;0,AO36,""),IF(BC36&gt;0,BC36,""),IF(BP36&gt;0,BP36,"")),"-")</f>
        <v>-</v>
      </c>
      <c r="BW36" s="120" t="str">
        <f aca="false">IF(ISNUMBER(BV36),IF(BV36&gt;=VLOOKUP($G$1,srtklasse,4,0),"P","-"),"-")</f>
        <v>-</v>
      </c>
      <c r="BX36" s="121"/>
    </row>
    <row r="37" customFormat="false" ht="15" hidden="false" customHeight="true" outlineLevel="0" collapsed="false">
      <c r="A37" s="101" t="n">
        <f aca="false">A36+1</f>
        <v>30</v>
      </c>
      <c r="B37" s="102"/>
      <c r="C37" s="124"/>
      <c r="D37" s="102"/>
      <c r="E37" s="103"/>
      <c r="F37" s="102"/>
      <c r="G37" s="103"/>
      <c r="H37" s="122"/>
      <c r="I37" s="122"/>
      <c r="J37" s="122"/>
      <c r="K37" s="106" t="str">
        <f aca="false">IF(MAX(H37,I37,J37)=0,"",IF(AND(OR(ISNUMBER(H37),ISNUMBER(I37)),ISNUMBER(J37)),"XX",IF(ISNUMBER(J37),J37,MAX(H37,I37))))</f>
        <v/>
      </c>
      <c r="L37" s="107" t="str">
        <f aca="false">IF(ISNUMBER(K37),IF(ISNUMBER(J37),"NEE","JA"),"")</f>
        <v/>
      </c>
      <c r="M37" s="108" t="str">
        <f aca="false">IF(ISBLANK($G$1),"?",IF(ISNUMBER(K37),CHOOSE(VLOOKUP($G$1,srtklasse,3,0),VLOOKUP(K37,moylkl,VLOOKUP($G$1,srtklasse,2,0),1),VLOOKUP(K37,moybkl,5,1),VLOOKUP(K37,moy3kl,5,1)),"-"))</f>
        <v>-</v>
      </c>
      <c r="N37" s="109" t="str">
        <f aca="false">IF(ISNUMBER(K37),IF(VLOOKUP($G$1,srtklasse,2,0)=6,7,CHOOSE(VLOOKUP($G$1,srtklasse,3,0),VLOOKUP(K37,moylkl,1,1),VLOOKUP(K37,moybkl,1,1),VLOOKUP(K37,moy3kl,1,1))),"-")</f>
        <v>-</v>
      </c>
      <c r="O37" s="109" t="str">
        <f aca="false">IF(ISNUMBER(K37),IF(VLOOKUP($G$1,srtklasse,2,0)=6,11,CHOOSE(VLOOKUP($G$1,srtklasse,3,0),VLOOKUP(K37,moylkl,3,1),VLOOKUP(K37,moybkl,3,1),VLOOKUP(K37,moy3kl,3,1))),"-")</f>
        <v>-</v>
      </c>
      <c r="P37" s="110" t="str">
        <f aca="false">IF(ISNUMBER(K37),P36,"-")</f>
        <v>-</v>
      </c>
      <c r="Q37" s="111"/>
      <c r="R37" s="111"/>
      <c r="S37" s="111"/>
      <c r="T37" s="112" t="str">
        <f aca="false">IF(MAX(Q37:S37)&gt;0,P37,U37)</f>
        <v>-</v>
      </c>
      <c r="U37" s="112" t="str">
        <f aca="false">IF(ISBLANK(Q37),"-",Q37)</f>
        <v>-</v>
      </c>
      <c r="V37" s="113" t="str">
        <f aca="false">IF(OR(ISBLANK(R37),ISBLANK(S37)),"-",ROUNDDOWN(R37/S37,3))</f>
        <v>-</v>
      </c>
      <c r="W37" s="109" t="str">
        <f aca="false">IF(OR(ISBLANK(R37),ISBLANK(S37)),"-",IF(AND(L37="NEE",V37/O37&gt;1),100,ROUNDDOWN(V37/O37%,2)))</f>
        <v>-</v>
      </c>
      <c r="X37" s="109" t="str">
        <f aca="false">IF(ISNUMBER(R37),IF(T37&gt;0,ROUNDDOWN(R37/(M37*T37)%,2),0),"-")</f>
        <v>-</v>
      </c>
      <c r="Y37" s="114" t="str">
        <f aca="false">Y36</f>
        <v>M</v>
      </c>
      <c r="Z37" s="112" t="str">
        <f aca="false">IF(ISNUMBER(U37),RANK(U37,$U$8:$U$67,0)+((COUNT($U$8:$U$67)+1-RANK(U37,$U$8:$U$67,0)-RANK(U37,$U$8:$U$67,1))/2),"-")</f>
        <v>-</v>
      </c>
      <c r="AA37" s="112" t="str">
        <f aca="false">IF(Y37="M",IF(ISNUMBER(W37),RANK(W37,$W$8:$W$67,0)+((COUNT($W$8:$W$67)+1-RANK(W37,$W$8:$W$67,0)-RANK(W37,$W$8:$W$67,1))/2),"-"),IF(ISNUMBER(X37),RANK(X37,$X$8:$X$67,0)+((COUNT($X$8:$X$67)+1-RANK(X37,$X$8:$X$67,0)-RANK(X37,$X$8:$X$67,1))/2),"-"))</f>
        <v>-</v>
      </c>
      <c r="AB37" s="112" t="str">
        <f aca="false">IF(AND(ISNUMBER(Z37),ISNUMBER(AA37)),Z37+AA37,"-")</f>
        <v>-</v>
      </c>
      <c r="AC37" s="115" t="str">
        <f aca="false">IF(ISNUMBER(AB37),RANK(AB37,$AB$8:$AB$67,1)+((COUNT($AB$8:$AB$67)+1-RANK(AB37,$AB$8:$AB$67,0)-RANK(AB37,$AB$8:$AB$67,1))/2),"-")</f>
        <v>-</v>
      </c>
      <c r="AD37" s="116"/>
      <c r="AE37" s="117" t="str">
        <f aca="false">IF(ISNUMBER(V37),IF(L37="JA",ROUNDDOWN(AVERAGE(K37,V37),3),V37),"-")</f>
        <v>-</v>
      </c>
      <c r="AF37" s="118" t="str">
        <f aca="false">IF(ISNUMBER(AE37),IF(AE37&gt;=VLOOKUP($G$1,srtklasse,4,0),"P","-"),"-")</f>
        <v>-</v>
      </c>
      <c r="AG37" s="117" t="str">
        <f aca="false">IF(ISNUMBER(K37),ROUNDDOWN(MAX(K37,AE37),3),"-")</f>
        <v>-</v>
      </c>
      <c r="AH37" s="108" t="str">
        <f aca="false">IF(ISBLANK($G$1),"?",IF(ISNUMBER(AG37),CHOOSE(VLOOKUP($G$1,srtklasse,3,0),VLOOKUP(AG37,moylkl,VLOOKUP($G$1,srtklasse,2,0),1),VLOOKUP(AG37,moybkl,5,1),VLOOKUP(AG37,moy3kl,5,1)),"-"))</f>
        <v>-</v>
      </c>
      <c r="AI37" s="109" t="str">
        <f aca="false">IF(ISNUMBER(AG37),IF(VLOOKUP($G$1,srtklasse,2,0)=6,7,CHOOSE(VLOOKUP($G$1,srtklasse,3,0),VLOOKUP(AG37,moylkl,1,1),VLOOKUP(AG37,moybkl,1,1),VLOOKUP(AG37,moy3kl,1,1))),"-")</f>
        <v>-</v>
      </c>
      <c r="AJ37" s="109" t="str">
        <f aca="false">IF(ISNUMBER(AG37),IF(VLOOKUP($G$1,srtklasse,2,0)=6,11,CHOOSE(VLOOKUP($G$1,srtklasse,3,0),VLOOKUP(AG37,moylkl,3,1),VLOOKUP(AG37,moybkl,3,1),VLOOKUP(AG37,moy3kl,3,1))),"-")</f>
        <v>-</v>
      </c>
      <c r="AK37" s="110" t="str">
        <f aca="false">IF(ISNUMBER(AG37),AK36,"-")</f>
        <v>-</v>
      </c>
      <c r="AL37" s="111"/>
      <c r="AM37" s="111"/>
      <c r="AN37" s="111"/>
      <c r="AO37" s="113" t="str">
        <f aca="false">IF(OR(ISBLANK(AM37),ISBLANK(AN37)),"-",ROUNDDOWN(AM37/AN37,3))</f>
        <v>-</v>
      </c>
      <c r="AP37" s="109" t="str">
        <f aca="false">IF(ISNUMBER(AM37),IF(AK37&gt;0,ROUNDDOWN(AM37/(AH37*AK37)%,2),0),"-")</f>
        <v>-</v>
      </c>
      <c r="AQ37" s="109" t="str">
        <f aca="false">IF(OR(ISBLANK(AM37),ISBLANK(AN37)),"-",IF(AND(L37="nee",ISNUMBER(AE37)),IF(AO37/AJ37&gt;1,100,ROUNDDOWN(AO37/AJ37%,2)),ROUNDDOWN(AO37/AJ37%,2)))</f>
        <v>-</v>
      </c>
      <c r="AR37" s="119"/>
      <c r="AS37" s="117" t="str">
        <f aca="false">IF(ISNUMBER(AO37),IF(AND(NOT(ISNUMBER(AE37)),L37="nee"),AO37,ROUNDDOWN(AVERAGE(AG37,AO37),3)),"-")</f>
        <v>-</v>
      </c>
      <c r="AT37" s="120" t="str">
        <f aca="false">IF(ISNUMBER(AS37),IF(AS37&gt;=VLOOKUP($G$1,srtklasse,4,0),"P","-"),"-")</f>
        <v>-</v>
      </c>
      <c r="AU37" s="117" t="str">
        <f aca="false">IF(ISNUMBER(K37),ROUNDDOWN(MAX(K37,AE37,AS37),3),"-")</f>
        <v>-</v>
      </c>
      <c r="AV37" s="108" t="str">
        <f aca="false">IF(ISBLANK($G$1),"?",IF(ISNUMBER(AU37),CHOOSE(VLOOKUP($G$1,srtklasse,3,0),VLOOKUP(AU37,moylkl,VLOOKUP($G$1,srtklasse,2,0),1),VLOOKUP(AU37,moybkl,5,1),VLOOKUP(AU37,moy3kl,5,1)),"-"))</f>
        <v>-</v>
      </c>
      <c r="AW37" s="109" t="str">
        <f aca="false">IF(ISNUMBER(AU37),IF(VLOOKUP($G$1,srtklasse,2,0)=6,7,CHOOSE(VLOOKUP($G$1,srtklasse,3,0),VLOOKUP(AU37,moylkl,1,1),VLOOKUP(AU37,moybkl,1,1),VLOOKUP(AU37,moy3kl,1,1))),"-")</f>
        <v>-</v>
      </c>
      <c r="AX37" s="109" t="str">
        <f aca="false">IF(ISNUMBER(AU37),IF(VLOOKUP($G$1,srtklasse,2,0)=6,11,CHOOSE(VLOOKUP($G$1,srtklasse,3,0),VLOOKUP(AU37,moylkl,3,1),VLOOKUP(AU37,moybkl,3,1),VLOOKUP(AU37,moy3kl,3,1))),"-")</f>
        <v>-</v>
      </c>
      <c r="AY37" s="110" t="str">
        <f aca="false">IF(ISNUMBER(AU37),AY36,"-")</f>
        <v>-</v>
      </c>
      <c r="AZ37" s="111"/>
      <c r="BA37" s="111"/>
      <c r="BB37" s="111"/>
      <c r="BC37" s="113" t="str">
        <f aca="false">IF(OR(ISBLANK(BA37),ISBLANK(BB37)),"-",ROUNDDOWN(BA37/BB37,3))</f>
        <v>-</v>
      </c>
      <c r="BD37" s="109" t="str">
        <f aca="false">IF(ISNUMBER(BA37),IF(AY37&gt;0,ROUNDDOWN(BA37/(AV37*AY37)%,2),0),"-")</f>
        <v>-</v>
      </c>
      <c r="BE37" s="109" t="str">
        <f aca="false">IF(OR(ISBLANK(BA37),ISBLANK(BB37)),"-",(ROUNDDOWN(BC37/AX37%,2)))</f>
        <v>-</v>
      </c>
      <c r="BF37" s="119"/>
      <c r="BG37" s="117" t="str">
        <f aca="false">IF(ISNUMBER(BC37),ROUNDDOWN(AVERAGE(AU37,BC37),3),"-")</f>
        <v>-</v>
      </c>
      <c r="BH37" s="120" t="str">
        <f aca="false">IF(ISNUMBER(BG37),IF(BG37&gt;=VLOOKUP($G$1,srtklasse,4,0),"P","-"),"-")</f>
        <v>-</v>
      </c>
      <c r="BI37" s="117" t="str">
        <f aca="false">IF(ISNUMBER(BF37),ROUNDDOWN(MAX(K37,AE37,AS37,BG37),3),"-")</f>
        <v>-</v>
      </c>
      <c r="BJ37" s="108" t="str">
        <f aca="false">IF(ISBLANK($G$1),"?",IF(ISNUMBER(BI37),CHOOSE(VLOOKUP($G$1,srtklasse,3,0),VLOOKUP(BI37,moylkl,VLOOKUP($G$1,srtklasse,2,0),1),VLOOKUP(BI37,moybkl,5,1),VLOOKUP(BI37,moy3kl,5,1)),"-"))</f>
        <v>-</v>
      </c>
      <c r="BK37" s="109" t="str">
        <f aca="false">IF(ISNUMBER(BI37),IF(VLOOKUP($G$1,srtklasse,2,0)=6,7,CHOOSE(VLOOKUP($G$1,srtklasse,3,0),VLOOKUP(BI37,moylkl,1,1),VLOOKUP(BI37,moybkl,1,1),VLOOKUP(BI37,moy3kl,1,1))),"-")</f>
        <v>-</v>
      </c>
      <c r="BL37" s="109" t="str">
        <f aca="false">IF(ISNUMBER(BI37),IF(VLOOKUP($G$1,srtklasse,2,0)=6,11,CHOOSE(VLOOKUP($G$1,srtklasse,3,0),VLOOKUP(BI37,moylkl,3,1),VLOOKUP(BI37,moybkl,3,1),VLOOKUP(BI37,moy3kl,3,1))),"-")</f>
        <v>-</v>
      </c>
      <c r="BM37" s="110" t="str">
        <f aca="false">IF(ISNUMBER(BI37),$BM$4,"-")</f>
        <v>-</v>
      </c>
      <c r="BN37" s="111"/>
      <c r="BO37" s="111"/>
      <c r="BP37" s="113" t="str">
        <f aca="false">IF(OR(ISBLANK(BN37),ISBLANK(BO37)),"-",ROUNDDOWN(BN37/BO37,3))</f>
        <v>-</v>
      </c>
      <c r="BQ37" s="109" t="str">
        <f aca="false">IF(ISNUMBER(BN37),IF(BM37&gt;0,ROUNDDOWN(BN37/(BJ37*BM37)%,2),0),"-")</f>
        <v>-</v>
      </c>
      <c r="BR37" s="109" t="str">
        <f aca="false">IF(OR(ISBLANK(BN37),ISBLANK(BO37)),"-",(ROUNDDOWN(BP37/BL37%,2)))</f>
        <v>-</v>
      </c>
      <c r="BS37" s="119"/>
      <c r="BT37" s="117" t="str">
        <f aca="false">IF(ISNUMBER(BP37),ROUNDDOWN(AVERAGE(BI37,BP37),3),"-")</f>
        <v>-</v>
      </c>
      <c r="BU37" s="120" t="str">
        <f aca="false">IF(ISNUMBER(BT37),IF(BT37&gt;=VLOOKUP($G$1,srtklasse,4,0),"P","-"),"-")</f>
        <v>-</v>
      </c>
      <c r="BV37" s="117" t="str">
        <f aca="false">IF(SUM(V37,AO37,BC37,BP37)&gt;0,AVERAGE(IF(V37&gt;0,V37,""),IF(AO37&gt;0,AO37,""),IF(BC37&gt;0,BC37,""),IF(BP37&gt;0,BP37,"")),"-")</f>
        <v>-</v>
      </c>
      <c r="BW37" s="120" t="str">
        <f aca="false">IF(ISNUMBER(BV37),IF(BV37&gt;=VLOOKUP($G$1,srtklasse,4,0),"P","-"),"-")</f>
        <v>-</v>
      </c>
      <c r="BX37" s="121"/>
    </row>
    <row r="38" customFormat="false" ht="15" hidden="false" customHeight="true" outlineLevel="0" collapsed="false">
      <c r="A38" s="101" t="n">
        <f aca="false">A37+1</f>
        <v>31</v>
      </c>
      <c r="B38" s="102"/>
      <c r="C38" s="124"/>
      <c r="D38" s="102"/>
      <c r="E38" s="103"/>
      <c r="F38" s="102"/>
      <c r="G38" s="103"/>
      <c r="H38" s="122"/>
      <c r="I38" s="122"/>
      <c r="J38" s="122"/>
      <c r="K38" s="106" t="str">
        <f aca="false">IF(MAX(H38,I38,J38)=0,"",IF(AND(OR(ISNUMBER(H38),ISNUMBER(I38)),ISNUMBER(J38)),"XX",IF(ISNUMBER(J38),J38,MAX(H38,I38))))</f>
        <v/>
      </c>
      <c r="L38" s="107" t="str">
        <f aca="false">IF(ISNUMBER(K38),IF(ISNUMBER(J38),"NEE","JA"),"")</f>
        <v/>
      </c>
      <c r="M38" s="108" t="str">
        <f aca="false">IF(ISBLANK($G$1),"?",IF(ISNUMBER(K38),CHOOSE(VLOOKUP($G$1,srtklasse,3,0),VLOOKUP(K38,moylkl,VLOOKUP($G$1,srtklasse,2,0),1),VLOOKUP(K38,moybkl,5,1),VLOOKUP(K38,moy3kl,5,1)),"-"))</f>
        <v>-</v>
      </c>
      <c r="N38" s="109" t="str">
        <f aca="false">IF(ISNUMBER(K38),IF(VLOOKUP($G$1,srtklasse,2,0)=6,7,CHOOSE(VLOOKUP($G$1,srtklasse,3,0),VLOOKUP(K38,moylkl,1,1),VLOOKUP(K38,moybkl,1,1),VLOOKUP(K38,moy3kl,1,1))),"-")</f>
        <v>-</v>
      </c>
      <c r="O38" s="109" t="str">
        <f aca="false">IF(ISNUMBER(K38),IF(VLOOKUP($G$1,srtklasse,2,0)=6,11,CHOOSE(VLOOKUP($G$1,srtklasse,3,0),VLOOKUP(K38,moylkl,3,1),VLOOKUP(K38,moybkl,3,1),VLOOKUP(K38,moy3kl,3,1))),"-")</f>
        <v>-</v>
      </c>
      <c r="P38" s="110" t="str">
        <f aca="false">IF(ISNUMBER(K38),P37,"-")</f>
        <v>-</v>
      </c>
      <c r="Q38" s="111"/>
      <c r="R38" s="111"/>
      <c r="S38" s="111"/>
      <c r="T38" s="112" t="str">
        <f aca="false">IF(MAX(Q38:S38)&gt;0,P38,U38)</f>
        <v>-</v>
      </c>
      <c r="U38" s="112" t="str">
        <f aca="false">IF(ISBLANK(Q38),"-",Q38)</f>
        <v>-</v>
      </c>
      <c r="V38" s="113" t="str">
        <f aca="false">IF(OR(ISBLANK(R38),ISBLANK(S38)),"-",ROUNDDOWN(R38/S38,3))</f>
        <v>-</v>
      </c>
      <c r="W38" s="109" t="str">
        <f aca="false">IF(OR(ISBLANK(R38),ISBLANK(S38)),"-",IF(AND(L38="NEE",V38/O38&gt;1),100,ROUNDDOWN(V38/O38%,2)))</f>
        <v>-</v>
      </c>
      <c r="X38" s="109" t="str">
        <f aca="false">IF(ISNUMBER(R38),IF(T38&gt;0,ROUNDDOWN(R38/(M38*T38)%,2),0),"-")</f>
        <v>-</v>
      </c>
      <c r="Y38" s="114" t="str">
        <f aca="false">Y37</f>
        <v>M</v>
      </c>
      <c r="Z38" s="112" t="str">
        <f aca="false">IF(ISNUMBER(U38),RANK(U38,$U$8:$U$67,0)+((COUNT($U$8:$U$67)+1-RANK(U38,$U$8:$U$67,0)-RANK(U38,$U$8:$U$67,1))/2),"-")</f>
        <v>-</v>
      </c>
      <c r="AA38" s="112" t="str">
        <f aca="false">IF(Y38="M",IF(ISNUMBER(W38),RANK(W38,$W$8:$W$67,0)+((COUNT($W$8:$W$67)+1-RANK(W38,$W$8:$W$67,0)-RANK(W38,$W$8:$W$67,1))/2),"-"),IF(ISNUMBER(X38),RANK(X38,$X$8:$X$67,0)+((COUNT($X$8:$X$67)+1-RANK(X38,$X$8:$X$67,0)-RANK(X38,$X$8:$X$67,1))/2),"-"))</f>
        <v>-</v>
      </c>
      <c r="AB38" s="112" t="str">
        <f aca="false">IF(AND(ISNUMBER(Z38),ISNUMBER(AA38)),Z38+AA38,"-")</f>
        <v>-</v>
      </c>
      <c r="AC38" s="115" t="str">
        <f aca="false">IF(ISNUMBER(AB38),RANK(AB38,$AB$8:$AB$67,1)+((COUNT($AB$8:$AB$67)+1-RANK(AB38,$AB$8:$AB$67,0)-RANK(AB38,$AB$8:$AB$67,1))/2),"-")</f>
        <v>-</v>
      </c>
      <c r="AD38" s="116"/>
      <c r="AE38" s="117" t="str">
        <f aca="false">IF(ISNUMBER(V38),IF(L38="JA",ROUNDDOWN(AVERAGE(K38,V38),3),V38),"-")</f>
        <v>-</v>
      </c>
      <c r="AF38" s="118" t="str">
        <f aca="false">IF(ISNUMBER(AE38),IF(AE38&gt;=VLOOKUP($G$1,srtklasse,4,0),"P","-"),"-")</f>
        <v>-</v>
      </c>
      <c r="AG38" s="117" t="str">
        <f aca="false">IF(ISNUMBER(K38),ROUNDDOWN(MAX(K38,AE38),3),"-")</f>
        <v>-</v>
      </c>
      <c r="AH38" s="108" t="str">
        <f aca="false">IF(ISBLANK($G$1),"?",IF(ISNUMBER(AG38),CHOOSE(VLOOKUP($G$1,srtklasse,3,0),VLOOKUP(AG38,moylkl,VLOOKUP($G$1,srtklasse,2,0),1),VLOOKUP(AG38,moybkl,5,1),VLOOKUP(AG38,moy3kl,5,1)),"-"))</f>
        <v>-</v>
      </c>
      <c r="AI38" s="109" t="str">
        <f aca="false">IF(ISNUMBER(AG38),IF(VLOOKUP($G$1,srtklasse,2,0)=6,7,CHOOSE(VLOOKUP($G$1,srtklasse,3,0),VLOOKUP(AG38,moylkl,1,1),VLOOKUP(AG38,moybkl,1,1),VLOOKUP(AG38,moy3kl,1,1))),"-")</f>
        <v>-</v>
      </c>
      <c r="AJ38" s="109" t="str">
        <f aca="false">IF(ISNUMBER(AG38),IF(VLOOKUP($G$1,srtklasse,2,0)=6,11,CHOOSE(VLOOKUP($G$1,srtklasse,3,0),VLOOKUP(AG38,moylkl,3,1),VLOOKUP(AG38,moybkl,3,1),VLOOKUP(AG38,moy3kl,3,1))),"-")</f>
        <v>-</v>
      </c>
      <c r="AK38" s="110" t="str">
        <f aca="false">IF(ISNUMBER(AG38),AK37,"-")</f>
        <v>-</v>
      </c>
      <c r="AL38" s="111"/>
      <c r="AM38" s="111"/>
      <c r="AN38" s="111"/>
      <c r="AO38" s="113" t="str">
        <f aca="false">IF(OR(ISBLANK(AM38),ISBLANK(AN38)),"-",ROUNDDOWN(AM38/AN38,3))</f>
        <v>-</v>
      </c>
      <c r="AP38" s="109" t="str">
        <f aca="false">IF(ISNUMBER(AM38),IF(AK38&gt;0,ROUNDDOWN(AM38/(AH38*AK38)%,2),0),"-")</f>
        <v>-</v>
      </c>
      <c r="AQ38" s="109" t="str">
        <f aca="false">IF(OR(ISBLANK(AM38),ISBLANK(AN38)),"-",IF(AND(L38="nee",ISNUMBER(AE38)),IF(AO38/AJ38&gt;1,100,ROUNDDOWN(AO38/AJ38%,2)),ROUNDDOWN(AO38/AJ38%,2)))</f>
        <v>-</v>
      </c>
      <c r="AR38" s="119"/>
      <c r="AS38" s="117" t="str">
        <f aca="false">IF(ISNUMBER(AO38),IF(AND(NOT(ISNUMBER(AE38)),L38="nee"),AO38,ROUNDDOWN(AVERAGE(AG38,AO38),3)),"-")</f>
        <v>-</v>
      </c>
      <c r="AT38" s="120" t="str">
        <f aca="false">IF(ISNUMBER(AS38),IF(AS38&gt;=VLOOKUP($G$1,srtklasse,4,0),"P","-"),"-")</f>
        <v>-</v>
      </c>
      <c r="AU38" s="117" t="str">
        <f aca="false">IF(ISNUMBER(K38),ROUNDDOWN(MAX(K38,AE38,AS38),3),"-")</f>
        <v>-</v>
      </c>
      <c r="AV38" s="108" t="str">
        <f aca="false">IF(ISBLANK($G$1),"?",IF(ISNUMBER(AU38),CHOOSE(VLOOKUP($G$1,srtklasse,3,0),VLOOKUP(AU38,moylkl,VLOOKUP($G$1,srtklasse,2,0),1),VLOOKUP(AU38,moybkl,5,1),VLOOKUP(AU38,moy3kl,5,1)),"-"))</f>
        <v>-</v>
      </c>
      <c r="AW38" s="109" t="str">
        <f aca="false">IF(ISNUMBER(AU38),IF(VLOOKUP($G$1,srtklasse,2,0)=6,7,CHOOSE(VLOOKUP($G$1,srtklasse,3,0),VLOOKUP(AU38,moylkl,1,1),VLOOKUP(AU38,moybkl,1,1),VLOOKUP(AU38,moy3kl,1,1))),"-")</f>
        <v>-</v>
      </c>
      <c r="AX38" s="109" t="str">
        <f aca="false">IF(ISNUMBER(AU38),IF(VLOOKUP($G$1,srtklasse,2,0)=6,11,CHOOSE(VLOOKUP($G$1,srtklasse,3,0),VLOOKUP(AU38,moylkl,3,1),VLOOKUP(AU38,moybkl,3,1),VLOOKUP(AU38,moy3kl,3,1))),"-")</f>
        <v>-</v>
      </c>
      <c r="AY38" s="110" t="str">
        <f aca="false">IF(ISNUMBER(AU38),AY37,"-")</f>
        <v>-</v>
      </c>
      <c r="AZ38" s="111"/>
      <c r="BA38" s="111"/>
      <c r="BB38" s="111"/>
      <c r="BC38" s="113" t="str">
        <f aca="false">IF(OR(ISBLANK(BA38),ISBLANK(BB38)),"-",ROUNDDOWN(BA38/BB38,3))</f>
        <v>-</v>
      </c>
      <c r="BD38" s="109" t="str">
        <f aca="false">IF(ISNUMBER(BA38),IF(AY38&gt;0,ROUNDDOWN(BA38/(AV38*AY38)%,2),0),"-")</f>
        <v>-</v>
      </c>
      <c r="BE38" s="109" t="str">
        <f aca="false">IF(OR(ISBLANK(BA38),ISBLANK(BB38)),"-",(ROUNDDOWN(BC38/AX38%,2)))</f>
        <v>-</v>
      </c>
      <c r="BF38" s="119"/>
      <c r="BG38" s="117" t="str">
        <f aca="false">IF(ISNUMBER(BC38),ROUNDDOWN(AVERAGE(AU38,BC38),3),"-")</f>
        <v>-</v>
      </c>
      <c r="BH38" s="120" t="str">
        <f aca="false">IF(ISNUMBER(BG38),IF(BG38&gt;=VLOOKUP($G$1,srtklasse,4,0),"P","-"),"-")</f>
        <v>-</v>
      </c>
      <c r="BI38" s="117" t="str">
        <f aca="false">IF(ISNUMBER(BF38),ROUNDDOWN(MAX(K38,AE38,AS38,BG38),3),"-")</f>
        <v>-</v>
      </c>
      <c r="BJ38" s="108" t="str">
        <f aca="false">IF(ISBLANK($G$1),"?",IF(ISNUMBER(BI38),CHOOSE(VLOOKUP($G$1,srtklasse,3,0),VLOOKUP(BI38,moylkl,VLOOKUP($G$1,srtklasse,2,0),1),VLOOKUP(BI38,moybkl,5,1),VLOOKUP(BI38,moy3kl,5,1)),"-"))</f>
        <v>-</v>
      </c>
      <c r="BK38" s="109" t="str">
        <f aca="false">IF(ISNUMBER(BI38),IF(VLOOKUP($G$1,srtklasse,2,0)=6,7,CHOOSE(VLOOKUP($G$1,srtklasse,3,0),VLOOKUP(BI38,moylkl,1,1),VLOOKUP(BI38,moybkl,1,1),VLOOKUP(BI38,moy3kl,1,1))),"-")</f>
        <v>-</v>
      </c>
      <c r="BL38" s="109" t="str">
        <f aca="false">IF(ISNUMBER(BI38),IF(VLOOKUP($G$1,srtklasse,2,0)=6,11,CHOOSE(VLOOKUP($G$1,srtklasse,3,0),VLOOKUP(BI38,moylkl,3,1),VLOOKUP(BI38,moybkl,3,1),VLOOKUP(BI38,moy3kl,3,1))),"-")</f>
        <v>-</v>
      </c>
      <c r="BM38" s="110" t="str">
        <f aca="false">IF(ISNUMBER(BI38),$BM$4,"-")</f>
        <v>-</v>
      </c>
      <c r="BN38" s="111"/>
      <c r="BO38" s="111"/>
      <c r="BP38" s="113" t="str">
        <f aca="false">IF(OR(ISBLANK(BN38),ISBLANK(BO38)),"-",ROUNDDOWN(BN38/BO38,3))</f>
        <v>-</v>
      </c>
      <c r="BQ38" s="109" t="str">
        <f aca="false">IF(ISNUMBER(BN38),IF(BM38&gt;0,ROUNDDOWN(BN38/(BJ38*BM38)%,2),0),"-")</f>
        <v>-</v>
      </c>
      <c r="BR38" s="109" t="str">
        <f aca="false">IF(OR(ISBLANK(BN38),ISBLANK(BO38)),"-",(ROUNDDOWN(BP38/BL38%,2)))</f>
        <v>-</v>
      </c>
      <c r="BS38" s="119"/>
      <c r="BT38" s="117" t="str">
        <f aca="false">IF(ISNUMBER(BP38),ROUNDDOWN(AVERAGE(BI38,BP38),3),"-")</f>
        <v>-</v>
      </c>
      <c r="BU38" s="120" t="str">
        <f aca="false">IF(ISNUMBER(BT38),IF(BT38&gt;=VLOOKUP($G$1,srtklasse,4,0),"P","-"),"-")</f>
        <v>-</v>
      </c>
      <c r="BV38" s="117" t="str">
        <f aca="false">IF(SUM(V38,AO38,BC38,BP38)&gt;0,AVERAGE(IF(V38&gt;0,V38,""),IF(AO38&gt;0,AO38,""),IF(BC38&gt;0,BC38,""),IF(BP38&gt;0,BP38,"")),"-")</f>
        <v>-</v>
      </c>
      <c r="BW38" s="120" t="str">
        <f aca="false">IF(ISNUMBER(BV38),IF(BV38&gt;=VLOOKUP($G$1,srtklasse,4,0),"P","-"),"-")</f>
        <v>-</v>
      </c>
      <c r="BX38" s="121"/>
    </row>
    <row r="39" customFormat="false" ht="15" hidden="false" customHeight="true" outlineLevel="0" collapsed="false">
      <c r="A39" s="101" t="n">
        <f aca="false">A38+1</f>
        <v>32</v>
      </c>
      <c r="B39" s="102"/>
      <c r="C39" s="124"/>
      <c r="D39" s="102"/>
      <c r="E39" s="103"/>
      <c r="F39" s="102"/>
      <c r="G39" s="103"/>
      <c r="H39" s="122"/>
      <c r="I39" s="122"/>
      <c r="J39" s="122"/>
      <c r="K39" s="106" t="str">
        <f aca="false">IF(MAX(H39,I39,J39)=0,"",IF(AND(OR(ISNUMBER(H39),ISNUMBER(I39)),ISNUMBER(J39)),"XX",IF(ISNUMBER(J39),J39,MAX(H39,I39))))</f>
        <v/>
      </c>
      <c r="L39" s="107" t="str">
        <f aca="false">IF(ISNUMBER(K39),IF(ISNUMBER(J39),"NEE","JA"),"")</f>
        <v/>
      </c>
      <c r="M39" s="108" t="str">
        <f aca="false">IF(ISBLANK($G$1),"?",IF(ISNUMBER(K39),CHOOSE(VLOOKUP($G$1,srtklasse,3,0),VLOOKUP(K39,moylkl,VLOOKUP($G$1,srtklasse,2,0),1),VLOOKUP(K39,moybkl,5,1),VLOOKUP(K39,moy3kl,5,1)),"-"))</f>
        <v>-</v>
      </c>
      <c r="N39" s="109" t="str">
        <f aca="false">IF(ISNUMBER(K39),IF(VLOOKUP($G$1,srtklasse,2,0)=6,7,CHOOSE(VLOOKUP($G$1,srtklasse,3,0),VLOOKUP(K39,moylkl,1,1),VLOOKUP(K39,moybkl,1,1),VLOOKUP(K39,moy3kl,1,1))),"-")</f>
        <v>-</v>
      </c>
      <c r="O39" s="109" t="str">
        <f aca="false">IF(ISNUMBER(K39),IF(VLOOKUP($G$1,srtklasse,2,0)=6,11,CHOOSE(VLOOKUP($G$1,srtklasse,3,0),VLOOKUP(K39,moylkl,3,1),VLOOKUP(K39,moybkl,3,1),VLOOKUP(K39,moy3kl,3,1))),"-")</f>
        <v>-</v>
      </c>
      <c r="P39" s="110" t="str">
        <f aca="false">IF(ISNUMBER(K39),P38,"-")</f>
        <v>-</v>
      </c>
      <c r="Q39" s="111"/>
      <c r="R39" s="111"/>
      <c r="S39" s="111"/>
      <c r="T39" s="112" t="str">
        <f aca="false">IF(MAX(Q39:S39)&gt;0,P39,U39)</f>
        <v>-</v>
      </c>
      <c r="U39" s="112" t="str">
        <f aca="false">IF(ISBLANK(Q39),"-",Q39)</f>
        <v>-</v>
      </c>
      <c r="V39" s="113" t="str">
        <f aca="false">IF(OR(ISBLANK(R39),ISBLANK(S39)),"-",ROUNDDOWN(R39/S39,3))</f>
        <v>-</v>
      </c>
      <c r="W39" s="109" t="str">
        <f aca="false">IF(OR(ISBLANK(R39),ISBLANK(S39)),"-",IF(AND(L39="NEE",V39/O39&gt;1),100,ROUNDDOWN(V39/O39%,2)))</f>
        <v>-</v>
      </c>
      <c r="X39" s="109" t="str">
        <f aca="false">IF(ISNUMBER(R39),IF(T39&gt;0,ROUNDDOWN(R39/(M39*T39)%,2),0),"-")</f>
        <v>-</v>
      </c>
      <c r="Y39" s="114" t="str">
        <f aca="false">Y38</f>
        <v>M</v>
      </c>
      <c r="Z39" s="112" t="str">
        <f aca="false">IF(ISNUMBER(U39),RANK(U39,$U$8:$U$67,0)+((COUNT($U$8:$U$67)+1-RANK(U39,$U$8:$U$67,0)-RANK(U39,$U$8:$U$67,1))/2),"-")</f>
        <v>-</v>
      </c>
      <c r="AA39" s="112" t="str">
        <f aca="false">IF(Y39="M",IF(ISNUMBER(W39),RANK(W39,$W$8:$W$67,0)+((COUNT($W$8:$W$67)+1-RANK(W39,$W$8:$W$67,0)-RANK(W39,$W$8:$W$67,1))/2),"-"),IF(ISNUMBER(X39),RANK(X39,$X$8:$X$67,0)+((COUNT($X$8:$X$67)+1-RANK(X39,$X$8:$X$67,0)-RANK(X39,$X$8:$X$67,1))/2),"-"))</f>
        <v>-</v>
      </c>
      <c r="AB39" s="112" t="str">
        <f aca="false">IF(AND(ISNUMBER(Z39),ISNUMBER(AA39)),Z39+AA39,"-")</f>
        <v>-</v>
      </c>
      <c r="AC39" s="115" t="str">
        <f aca="false">IF(ISNUMBER(AB39),RANK(AB39,$AB$8:$AB$67,1)+((COUNT($AB$8:$AB$67)+1-RANK(AB39,$AB$8:$AB$67,0)-RANK(AB39,$AB$8:$AB$67,1))/2),"-")</f>
        <v>-</v>
      </c>
      <c r="AD39" s="116"/>
      <c r="AE39" s="117" t="str">
        <f aca="false">IF(ISNUMBER(V39),IF(L39="JA",ROUNDDOWN(AVERAGE(K39,V39),3),V39),"-")</f>
        <v>-</v>
      </c>
      <c r="AF39" s="118" t="str">
        <f aca="false">IF(ISNUMBER(AE39),IF(AE39&gt;=VLOOKUP($G$1,srtklasse,4,0),"P","-"),"-")</f>
        <v>-</v>
      </c>
      <c r="AG39" s="117" t="str">
        <f aca="false">IF(ISNUMBER(K39),ROUNDDOWN(MAX(K39,AE39),3),"-")</f>
        <v>-</v>
      </c>
      <c r="AH39" s="108" t="str">
        <f aca="false">IF(ISBLANK($G$1),"?",IF(ISNUMBER(AG39),CHOOSE(VLOOKUP($G$1,srtklasse,3,0),VLOOKUP(AG39,moylkl,VLOOKUP($G$1,srtklasse,2,0),1),VLOOKUP(AG39,moybkl,5,1),VLOOKUP(AG39,moy3kl,5,1)),"-"))</f>
        <v>-</v>
      </c>
      <c r="AI39" s="109" t="str">
        <f aca="false">IF(ISNUMBER(AG39),IF(VLOOKUP($G$1,srtklasse,2,0)=6,7,CHOOSE(VLOOKUP($G$1,srtklasse,3,0),VLOOKUP(AG39,moylkl,1,1),VLOOKUP(AG39,moybkl,1,1),VLOOKUP(AG39,moy3kl,1,1))),"-")</f>
        <v>-</v>
      </c>
      <c r="AJ39" s="109" t="str">
        <f aca="false">IF(ISNUMBER(AG39),IF(VLOOKUP($G$1,srtklasse,2,0)=6,11,CHOOSE(VLOOKUP($G$1,srtklasse,3,0),VLOOKUP(AG39,moylkl,3,1),VLOOKUP(AG39,moybkl,3,1),VLOOKUP(AG39,moy3kl,3,1))),"-")</f>
        <v>-</v>
      </c>
      <c r="AK39" s="110" t="str">
        <f aca="false">IF(ISNUMBER(AG39),AK38,"-")</f>
        <v>-</v>
      </c>
      <c r="AL39" s="111"/>
      <c r="AM39" s="111"/>
      <c r="AN39" s="111"/>
      <c r="AO39" s="113" t="str">
        <f aca="false">IF(OR(ISBLANK(AM39),ISBLANK(AN39)),"-",ROUNDDOWN(AM39/AN39,3))</f>
        <v>-</v>
      </c>
      <c r="AP39" s="109" t="str">
        <f aca="false">IF(ISNUMBER(AM39),IF(AK39&gt;0,ROUNDDOWN(AM39/(AH39*AK39)%,2),0),"-")</f>
        <v>-</v>
      </c>
      <c r="AQ39" s="109" t="str">
        <f aca="false">IF(OR(ISBLANK(AM39),ISBLANK(AN39)),"-",IF(AND(L39="nee",ISNUMBER(AE39)),IF(AO39/AJ39&gt;1,100,ROUNDDOWN(AO39/AJ39%,2)),ROUNDDOWN(AO39/AJ39%,2)))</f>
        <v>-</v>
      </c>
      <c r="AR39" s="119"/>
      <c r="AS39" s="117" t="str">
        <f aca="false">IF(ISNUMBER(AO39),IF(AND(NOT(ISNUMBER(AE39)),L39="nee"),AO39,ROUNDDOWN(AVERAGE(AG39,AO39),3)),"-")</f>
        <v>-</v>
      </c>
      <c r="AT39" s="120" t="str">
        <f aca="false">IF(ISNUMBER(AS39),IF(AS39&gt;=VLOOKUP($G$1,srtklasse,4,0),"P","-"),"-")</f>
        <v>-</v>
      </c>
      <c r="AU39" s="117" t="str">
        <f aca="false">IF(ISNUMBER(K39),ROUNDDOWN(MAX(K39,AE39,AS39),3),"-")</f>
        <v>-</v>
      </c>
      <c r="AV39" s="108" t="str">
        <f aca="false">IF(ISBLANK($G$1),"?",IF(ISNUMBER(AU39),CHOOSE(VLOOKUP($G$1,srtklasse,3,0),VLOOKUP(AU39,moylkl,VLOOKUP($G$1,srtklasse,2,0),1),VLOOKUP(AU39,moybkl,5,1),VLOOKUP(AU39,moy3kl,5,1)),"-"))</f>
        <v>-</v>
      </c>
      <c r="AW39" s="109" t="str">
        <f aca="false">IF(ISNUMBER(AU39),IF(VLOOKUP($G$1,srtklasse,2,0)=6,7,CHOOSE(VLOOKUP($G$1,srtklasse,3,0),VLOOKUP(AU39,moylkl,1,1),VLOOKUP(AU39,moybkl,1,1),VLOOKUP(AU39,moy3kl,1,1))),"-")</f>
        <v>-</v>
      </c>
      <c r="AX39" s="109" t="str">
        <f aca="false">IF(ISNUMBER(AU39),IF(VLOOKUP($G$1,srtklasse,2,0)=6,11,CHOOSE(VLOOKUP($G$1,srtklasse,3,0),VLOOKUP(AU39,moylkl,3,1),VLOOKUP(AU39,moybkl,3,1),VLOOKUP(AU39,moy3kl,3,1))),"-")</f>
        <v>-</v>
      </c>
      <c r="AY39" s="110" t="str">
        <f aca="false">IF(ISNUMBER(AU39),AY38,"-")</f>
        <v>-</v>
      </c>
      <c r="AZ39" s="111"/>
      <c r="BA39" s="111"/>
      <c r="BB39" s="111"/>
      <c r="BC39" s="113" t="str">
        <f aca="false">IF(OR(ISBLANK(BA39),ISBLANK(BB39)),"-",ROUNDDOWN(BA39/BB39,3))</f>
        <v>-</v>
      </c>
      <c r="BD39" s="109" t="str">
        <f aca="false">IF(ISNUMBER(BA39),IF(AY39&gt;0,ROUNDDOWN(BA39/(AV39*AY39)%,2),0),"-")</f>
        <v>-</v>
      </c>
      <c r="BE39" s="109" t="str">
        <f aca="false">IF(OR(ISBLANK(BA39),ISBLANK(BB39)),"-",(ROUNDDOWN(BC39/AX39%,2)))</f>
        <v>-</v>
      </c>
      <c r="BF39" s="119"/>
      <c r="BG39" s="117" t="str">
        <f aca="false">IF(ISNUMBER(BC39),ROUNDDOWN(AVERAGE(AU39,BC39),3),"-")</f>
        <v>-</v>
      </c>
      <c r="BH39" s="120" t="str">
        <f aca="false">IF(ISNUMBER(BG39),IF(BG39&gt;=VLOOKUP($G$1,srtklasse,4,0),"P","-"),"-")</f>
        <v>-</v>
      </c>
      <c r="BI39" s="117" t="str">
        <f aca="false">IF(ISNUMBER(BF39),ROUNDDOWN(MAX(K39,AE39,AS39,BG39),3),"-")</f>
        <v>-</v>
      </c>
      <c r="BJ39" s="108" t="str">
        <f aca="false">IF(ISBLANK($G$1),"?",IF(ISNUMBER(BI39),CHOOSE(VLOOKUP($G$1,srtklasse,3,0),VLOOKUP(BI39,moylkl,VLOOKUP($G$1,srtklasse,2,0),1),VLOOKUP(BI39,moybkl,5,1),VLOOKUP(BI39,moy3kl,5,1)),"-"))</f>
        <v>-</v>
      </c>
      <c r="BK39" s="109" t="str">
        <f aca="false">IF(ISNUMBER(BI39),IF(VLOOKUP($G$1,srtklasse,2,0)=6,7,CHOOSE(VLOOKUP($G$1,srtklasse,3,0),VLOOKUP(BI39,moylkl,1,1),VLOOKUP(BI39,moybkl,1,1),VLOOKUP(BI39,moy3kl,1,1))),"-")</f>
        <v>-</v>
      </c>
      <c r="BL39" s="109" t="str">
        <f aca="false">IF(ISNUMBER(BI39),IF(VLOOKUP($G$1,srtklasse,2,0)=6,11,CHOOSE(VLOOKUP($G$1,srtklasse,3,0),VLOOKUP(BI39,moylkl,3,1),VLOOKUP(BI39,moybkl,3,1),VLOOKUP(BI39,moy3kl,3,1))),"-")</f>
        <v>-</v>
      </c>
      <c r="BM39" s="110" t="str">
        <f aca="false">IF(ISNUMBER(BI39),$BM$4,"-")</f>
        <v>-</v>
      </c>
      <c r="BN39" s="111"/>
      <c r="BO39" s="111"/>
      <c r="BP39" s="113" t="str">
        <f aca="false">IF(OR(ISBLANK(BN39),ISBLANK(BO39)),"-",ROUNDDOWN(BN39/BO39,3))</f>
        <v>-</v>
      </c>
      <c r="BQ39" s="109" t="str">
        <f aca="false">IF(ISNUMBER(BN39),IF(BM39&gt;0,ROUNDDOWN(BN39/(BJ39*BM39)%,2),0),"-")</f>
        <v>-</v>
      </c>
      <c r="BR39" s="109" t="str">
        <f aca="false">IF(OR(ISBLANK(BN39),ISBLANK(BO39)),"-",(ROUNDDOWN(BP39/BL39%,2)))</f>
        <v>-</v>
      </c>
      <c r="BS39" s="119"/>
      <c r="BT39" s="117" t="str">
        <f aca="false">IF(ISNUMBER(BP39),ROUNDDOWN(AVERAGE(BI39,BP39),3),"-")</f>
        <v>-</v>
      </c>
      <c r="BU39" s="120" t="str">
        <f aca="false">IF(ISNUMBER(BT39),IF(BT39&gt;=VLOOKUP($G$1,srtklasse,4,0),"P","-"),"-")</f>
        <v>-</v>
      </c>
      <c r="BV39" s="117" t="str">
        <f aca="false">IF(SUM(V39,AO39,BC39,BP39)&gt;0,AVERAGE(IF(V39&gt;0,V39,""),IF(AO39&gt;0,AO39,""),IF(BC39&gt;0,BC39,""),IF(BP39&gt;0,BP39,"")),"-")</f>
        <v>-</v>
      </c>
      <c r="BW39" s="120" t="str">
        <f aca="false">IF(ISNUMBER(BV39),IF(BV39&gt;=VLOOKUP($G$1,srtklasse,4,0),"P","-"),"-")</f>
        <v>-</v>
      </c>
      <c r="BX39" s="121"/>
    </row>
    <row r="40" customFormat="false" ht="15" hidden="false" customHeight="true" outlineLevel="0" collapsed="false">
      <c r="A40" s="101" t="n">
        <f aca="false">A39+1</f>
        <v>33</v>
      </c>
      <c r="B40" s="102"/>
      <c r="C40" s="102"/>
      <c r="D40" s="102"/>
      <c r="E40" s="103"/>
      <c r="F40" s="102"/>
      <c r="G40" s="103"/>
      <c r="H40" s="122"/>
      <c r="I40" s="122"/>
      <c r="J40" s="122"/>
      <c r="K40" s="106" t="str">
        <f aca="false">IF(MAX(H40,I40,J40)=0,"",IF(AND(OR(ISNUMBER(H40),ISNUMBER(I40)),ISNUMBER(J40)),"XX",IF(ISNUMBER(J40),J40,MAX(H40,I40))))</f>
        <v/>
      </c>
      <c r="L40" s="107" t="str">
        <f aca="false">IF(ISNUMBER(K40),IF(ISNUMBER(J40),"NEE","JA"),"")</f>
        <v/>
      </c>
      <c r="M40" s="108" t="str">
        <f aca="false">IF(ISBLANK($G$1),"?",IF(ISNUMBER(K40),CHOOSE(VLOOKUP($G$1,srtklasse,3,0),VLOOKUP(K40,moylkl,VLOOKUP($G$1,srtklasse,2,0),1),VLOOKUP(K40,moybkl,5,1),VLOOKUP(K40,moy3kl,5,1)),"-"))</f>
        <v>-</v>
      </c>
      <c r="N40" s="109" t="str">
        <f aca="false">IF(ISNUMBER(K40),IF(VLOOKUP($G$1,srtklasse,2,0)=6,7,CHOOSE(VLOOKUP($G$1,srtklasse,3,0),VLOOKUP(K40,moylkl,1,1),VLOOKUP(K40,moybkl,1,1),VLOOKUP(K40,moy3kl,1,1))),"-")</f>
        <v>-</v>
      </c>
      <c r="O40" s="109" t="str">
        <f aca="false">IF(ISNUMBER(K40),IF(VLOOKUP($G$1,srtklasse,2,0)=6,11,CHOOSE(VLOOKUP($G$1,srtklasse,3,0),VLOOKUP(K40,moylkl,3,1),VLOOKUP(K40,moybkl,3,1),VLOOKUP(K40,moy3kl,3,1))),"-")</f>
        <v>-</v>
      </c>
      <c r="P40" s="110" t="str">
        <f aca="false">IF(ISNUMBER(K40),P39,"-")</f>
        <v>-</v>
      </c>
      <c r="Q40" s="111"/>
      <c r="R40" s="111"/>
      <c r="S40" s="111"/>
      <c r="T40" s="112" t="str">
        <f aca="false">IF(MAX(Q40:S40)&gt;0,P40,U40)</f>
        <v>-</v>
      </c>
      <c r="U40" s="112" t="str">
        <f aca="false">IF(ISBLANK(Q40),"-",Q40)</f>
        <v>-</v>
      </c>
      <c r="V40" s="113" t="str">
        <f aca="false">IF(OR(ISBLANK(R40),ISBLANK(S40)),"-",ROUNDDOWN(R40/S40,3))</f>
        <v>-</v>
      </c>
      <c r="W40" s="109" t="str">
        <f aca="false">IF(OR(ISBLANK(R40),ISBLANK(S40)),"-",IF(AND(L40="NEE",V40/O40&gt;1),100,ROUNDDOWN(V40/O40%,2)))</f>
        <v>-</v>
      </c>
      <c r="X40" s="109" t="str">
        <f aca="false">IF(ISNUMBER(R40),IF(T40&gt;0,ROUNDDOWN(R40/(M40*T40)%,2),0),"-")</f>
        <v>-</v>
      </c>
      <c r="Y40" s="114" t="str">
        <f aca="false">Y39</f>
        <v>M</v>
      </c>
      <c r="Z40" s="112" t="str">
        <f aca="false">IF(ISNUMBER(U40),RANK(U40,$U$8:$U$67,0)+((COUNT($U$8:$U$67)+1-RANK(U40,$U$8:$U$67,0)-RANK(U40,$U$8:$U$67,1))/2),"-")</f>
        <v>-</v>
      </c>
      <c r="AA40" s="112" t="str">
        <f aca="false">IF(Y40="M",IF(ISNUMBER(W40),RANK(W40,$W$8:$W$67,0)+((COUNT($W$8:$W$67)+1-RANK(W40,$W$8:$W$67,0)-RANK(W40,$W$8:$W$67,1))/2),"-"),IF(ISNUMBER(X40),RANK(X40,$X$8:$X$67,0)+((COUNT($X$8:$X$67)+1-RANK(X40,$X$8:$X$67,0)-RANK(X40,$X$8:$X$67,1))/2),"-"))</f>
        <v>-</v>
      </c>
      <c r="AB40" s="112" t="str">
        <f aca="false">IF(AND(ISNUMBER(Z40),ISNUMBER(AA40)),Z40+AA40,"-")</f>
        <v>-</v>
      </c>
      <c r="AC40" s="115" t="str">
        <f aca="false">IF(ISNUMBER(AB40),RANK(AB40,$AB$8:$AB$67,1)+((COUNT($AB$8:$AB$67)+1-RANK(AB40,$AB$8:$AB$67,0)-RANK(AB40,$AB$8:$AB$67,1))/2),"-")</f>
        <v>-</v>
      </c>
      <c r="AD40" s="116"/>
      <c r="AE40" s="117" t="str">
        <f aca="false">IF(ISNUMBER(V40),IF(L40="JA",ROUNDDOWN(AVERAGE(K40,V40),3),V40),"-")</f>
        <v>-</v>
      </c>
      <c r="AF40" s="118" t="str">
        <f aca="false">IF(ISNUMBER(AE40),IF(AE40&gt;=VLOOKUP($G$1,srtklasse,4,0),"P","-"),"-")</f>
        <v>-</v>
      </c>
      <c r="AG40" s="117" t="str">
        <f aca="false">IF(ISNUMBER(K40),ROUNDDOWN(MAX(K40,AE40),3),"-")</f>
        <v>-</v>
      </c>
      <c r="AH40" s="108" t="str">
        <f aca="false">IF(ISBLANK($G$1),"?",IF(ISNUMBER(AG40),CHOOSE(VLOOKUP($G$1,srtklasse,3,0),VLOOKUP(AG40,moylkl,VLOOKUP($G$1,srtklasse,2,0),1),VLOOKUP(AG40,moybkl,5,1),VLOOKUP(AG40,moy3kl,5,1)),"-"))</f>
        <v>-</v>
      </c>
      <c r="AI40" s="109" t="str">
        <f aca="false">IF(ISNUMBER(AG40),IF(VLOOKUP($G$1,srtklasse,2,0)=6,7,CHOOSE(VLOOKUP($G$1,srtklasse,3,0),VLOOKUP(AG40,moylkl,1,1),VLOOKUP(AG40,moybkl,1,1),VLOOKUP(AG40,moy3kl,1,1))),"-")</f>
        <v>-</v>
      </c>
      <c r="AJ40" s="109" t="str">
        <f aca="false">IF(ISNUMBER(AG40),IF(VLOOKUP($G$1,srtklasse,2,0)=6,11,CHOOSE(VLOOKUP($G$1,srtklasse,3,0),VLOOKUP(AG40,moylkl,3,1),VLOOKUP(AG40,moybkl,3,1),VLOOKUP(AG40,moy3kl,3,1))),"-")</f>
        <v>-</v>
      </c>
      <c r="AK40" s="110" t="str">
        <f aca="false">IF(ISNUMBER(AG40),AK39,"-")</f>
        <v>-</v>
      </c>
      <c r="AL40" s="111"/>
      <c r="AM40" s="111"/>
      <c r="AN40" s="111"/>
      <c r="AO40" s="113" t="str">
        <f aca="false">IF(OR(ISBLANK(AM40),ISBLANK(AN40)),"-",ROUNDDOWN(AM40/AN40,3))</f>
        <v>-</v>
      </c>
      <c r="AP40" s="109" t="str">
        <f aca="false">IF(ISNUMBER(AM40),IF(AK40&gt;0,ROUNDDOWN(AM40/(AH40*AK40)%,2),0),"-")</f>
        <v>-</v>
      </c>
      <c r="AQ40" s="109" t="str">
        <f aca="false">IF(OR(ISBLANK(AM40),ISBLANK(AN40)),"-",IF(AND(L40="nee",ISNUMBER(AE40)),IF(AO40/AJ40&gt;1,100,ROUNDDOWN(AO40/AJ40%,2)),ROUNDDOWN(AO40/AJ40%,2)))</f>
        <v>-</v>
      </c>
      <c r="AR40" s="119"/>
      <c r="AS40" s="117" t="str">
        <f aca="false">IF(ISNUMBER(AO40),IF(AND(NOT(ISNUMBER(AE40)),L40="nee"),AO40,ROUNDDOWN(AVERAGE(AG40,AO40),3)),"-")</f>
        <v>-</v>
      </c>
      <c r="AT40" s="120" t="str">
        <f aca="false">IF(ISNUMBER(AS40),IF(AS40&gt;=VLOOKUP($G$1,srtklasse,4,0),"P","-"),"-")</f>
        <v>-</v>
      </c>
      <c r="AU40" s="117" t="str">
        <f aca="false">IF(ISNUMBER(K40),ROUNDDOWN(MAX(K40,AE40,AS40),3),"-")</f>
        <v>-</v>
      </c>
      <c r="AV40" s="108" t="str">
        <f aca="false">IF(ISBLANK($G$1),"?",IF(ISNUMBER(AU40),CHOOSE(VLOOKUP($G$1,srtklasse,3,0),VLOOKUP(AU40,moylkl,VLOOKUP($G$1,srtklasse,2,0),1),VLOOKUP(AU40,moybkl,5,1),VLOOKUP(AU40,moy3kl,5,1)),"-"))</f>
        <v>-</v>
      </c>
      <c r="AW40" s="109" t="str">
        <f aca="false">IF(ISNUMBER(AU40),IF(VLOOKUP($G$1,srtklasse,2,0)=6,7,CHOOSE(VLOOKUP($G$1,srtklasse,3,0),VLOOKUP(AU40,moylkl,1,1),VLOOKUP(AU40,moybkl,1,1),VLOOKUP(AU40,moy3kl,1,1))),"-")</f>
        <v>-</v>
      </c>
      <c r="AX40" s="109" t="str">
        <f aca="false">IF(ISNUMBER(AU40),IF(VLOOKUP($G$1,srtklasse,2,0)=6,11,CHOOSE(VLOOKUP($G$1,srtklasse,3,0),VLOOKUP(AU40,moylkl,3,1),VLOOKUP(AU40,moybkl,3,1),VLOOKUP(AU40,moy3kl,3,1))),"-")</f>
        <v>-</v>
      </c>
      <c r="AY40" s="110" t="str">
        <f aca="false">IF(ISNUMBER(AU40),AY39,"-")</f>
        <v>-</v>
      </c>
      <c r="AZ40" s="111"/>
      <c r="BA40" s="111"/>
      <c r="BB40" s="111"/>
      <c r="BC40" s="113" t="str">
        <f aca="false">IF(OR(ISBLANK(BA40),ISBLANK(BB40)),"-",ROUNDDOWN(BA40/BB40,3))</f>
        <v>-</v>
      </c>
      <c r="BD40" s="109" t="str">
        <f aca="false">IF(ISNUMBER(BA40),IF(AY40&gt;0,ROUNDDOWN(BA40/(AV40*AY40)%,2),0),"-")</f>
        <v>-</v>
      </c>
      <c r="BE40" s="109" t="str">
        <f aca="false">IF(OR(ISBLANK(BA40),ISBLANK(BB40)),"-",(ROUNDDOWN(BC40/AX40%,2)))</f>
        <v>-</v>
      </c>
      <c r="BF40" s="119"/>
      <c r="BG40" s="117" t="str">
        <f aca="false">IF(ISNUMBER(BC40),ROUNDDOWN(AVERAGE(AU40,BC40),3),"-")</f>
        <v>-</v>
      </c>
      <c r="BH40" s="120" t="str">
        <f aca="false">IF(ISNUMBER(BG40),IF(BG40&gt;=VLOOKUP($G$1,srtklasse,4,0),"P","-"),"-")</f>
        <v>-</v>
      </c>
      <c r="BI40" s="117" t="str">
        <f aca="false">IF(ISNUMBER(BF40),ROUNDDOWN(MAX(K40,AE40,AS40,BG40),3),"-")</f>
        <v>-</v>
      </c>
      <c r="BJ40" s="108" t="str">
        <f aca="false">IF(ISBLANK($G$1),"?",IF(ISNUMBER(BI40),CHOOSE(VLOOKUP($G$1,srtklasse,3,0),VLOOKUP(BI40,moylkl,VLOOKUP($G$1,srtklasse,2,0),1),VLOOKUP(BI40,moybkl,5,1),VLOOKUP(BI40,moy3kl,5,1)),"-"))</f>
        <v>-</v>
      </c>
      <c r="BK40" s="109" t="str">
        <f aca="false">IF(ISNUMBER(BI40),IF(VLOOKUP($G$1,srtklasse,2,0)=6,7,CHOOSE(VLOOKUP($G$1,srtklasse,3,0),VLOOKUP(BI40,moylkl,1,1),VLOOKUP(BI40,moybkl,1,1),VLOOKUP(BI40,moy3kl,1,1))),"-")</f>
        <v>-</v>
      </c>
      <c r="BL40" s="109" t="str">
        <f aca="false">IF(ISNUMBER(BI40),IF(VLOOKUP($G$1,srtklasse,2,0)=6,11,CHOOSE(VLOOKUP($G$1,srtklasse,3,0),VLOOKUP(BI40,moylkl,3,1),VLOOKUP(BI40,moybkl,3,1),VLOOKUP(BI40,moy3kl,3,1))),"-")</f>
        <v>-</v>
      </c>
      <c r="BM40" s="110" t="str">
        <f aca="false">IF(ISNUMBER(BI40),$BM$4,"-")</f>
        <v>-</v>
      </c>
      <c r="BN40" s="111"/>
      <c r="BO40" s="111"/>
      <c r="BP40" s="113" t="str">
        <f aca="false">IF(OR(ISBLANK(BN40),ISBLANK(BO40)),"-",ROUNDDOWN(BN40/BO40,3))</f>
        <v>-</v>
      </c>
      <c r="BQ40" s="109" t="str">
        <f aca="false">IF(ISNUMBER(BN40),IF(BM40&gt;0,ROUNDDOWN(BN40/(BJ40*BM40)%,2),0),"-")</f>
        <v>-</v>
      </c>
      <c r="BR40" s="109" t="str">
        <f aca="false">IF(OR(ISBLANK(BN40),ISBLANK(BO40)),"-",(ROUNDDOWN(BP40/BL40%,2)))</f>
        <v>-</v>
      </c>
      <c r="BS40" s="119"/>
      <c r="BT40" s="117" t="str">
        <f aca="false">IF(ISNUMBER(BP40),ROUNDDOWN(AVERAGE(BI40,BP40),3),"-")</f>
        <v>-</v>
      </c>
      <c r="BU40" s="120" t="str">
        <f aca="false">IF(ISNUMBER(BT40),IF(BT40&gt;=VLOOKUP($G$1,srtklasse,4,0),"P","-"),"-")</f>
        <v>-</v>
      </c>
      <c r="BV40" s="117" t="str">
        <f aca="false">IF(SUM(V40,AO40,BC40,BP40)&gt;0,AVERAGE(IF(V40&gt;0,V40,""),IF(AO40&gt;0,AO40,""),IF(BC40&gt;0,BC40,""),IF(BP40&gt;0,BP40,"")),"-")</f>
        <v>-</v>
      </c>
      <c r="BW40" s="120" t="str">
        <f aca="false">IF(ISNUMBER(BV40),IF(BV40&gt;=VLOOKUP($G$1,srtklasse,4,0),"P","-"),"-")</f>
        <v>-</v>
      </c>
      <c r="BX40" s="121"/>
    </row>
    <row r="41" customFormat="false" ht="15" hidden="false" customHeight="true" outlineLevel="0" collapsed="false">
      <c r="A41" s="101" t="n">
        <f aca="false">A40+1</f>
        <v>34</v>
      </c>
      <c r="B41" s="102"/>
      <c r="C41" s="124"/>
      <c r="D41" s="102"/>
      <c r="E41" s="103"/>
      <c r="F41" s="102"/>
      <c r="G41" s="103"/>
      <c r="H41" s="122"/>
      <c r="I41" s="122"/>
      <c r="J41" s="122"/>
      <c r="K41" s="106" t="str">
        <f aca="false">IF(MAX(H41,I41,J41)=0,"",IF(AND(OR(ISNUMBER(H41),ISNUMBER(I41)),ISNUMBER(J41)),"XX",IF(ISNUMBER(J41),J41,MAX(H41,I41))))</f>
        <v/>
      </c>
      <c r="L41" s="107" t="str">
        <f aca="false">IF(ISNUMBER(K41),IF(ISNUMBER(J41),"NEE","JA"),"")</f>
        <v/>
      </c>
      <c r="M41" s="108" t="str">
        <f aca="false">IF(ISBLANK($G$1),"?",IF(ISNUMBER(K41),CHOOSE(VLOOKUP($G$1,srtklasse,3,0),VLOOKUP(K41,moylkl,VLOOKUP($G$1,srtklasse,2,0),1),VLOOKUP(K41,moybkl,5,1),VLOOKUP(K41,moy3kl,5,1)),"-"))</f>
        <v>-</v>
      </c>
      <c r="N41" s="109" t="str">
        <f aca="false">IF(ISNUMBER(K41),IF(VLOOKUP($G$1,srtklasse,2,0)=6,7,CHOOSE(VLOOKUP($G$1,srtklasse,3,0),VLOOKUP(K41,moylkl,1,1),VLOOKUP(K41,moybkl,1,1),VLOOKUP(K41,moy3kl,1,1))),"-")</f>
        <v>-</v>
      </c>
      <c r="O41" s="109" t="str">
        <f aca="false">IF(ISNUMBER(K41),IF(VLOOKUP($G$1,srtklasse,2,0)=6,11,CHOOSE(VLOOKUP($G$1,srtklasse,3,0),VLOOKUP(K41,moylkl,3,1),VLOOKUP(K41,moybkl,3,1),VLOOKUP(K41,moy3kl,3,1))),"-")</f>
        <v>-</v>
      </c>
      <c r="P41" s="110" t="str">
        <f aca="false">IF(ISNUMBER(K41),P40,"-")</f>
        <v>-</v>
      </c>
      <c r="Q41" s="111"/>
      <c r="R41" s="111"/>
      <c r="S41" s="111"/>
      <c r="T41" s="112" t="str">
        <f aca="false">IF(MAX(Q41:S41)&gt;0,P41,U41)</f>
        <v>-</v>
      </c>
      <c r="U41" s="112" t="str">
        <f aca="false">IF(ISBLANK(Q41),"-",Q41)</f>
        <v>-</v>
      </c>
      <c r="V41" s="113" t="str">
        <f aca="false">IF(OR(ISBLANK(R41),ISBLANK(S41)),"-",ROUNDDOWN(R41/S41,3))</f>
        <v>-</v>
      </c>
      <c r="W41" s="109" t="str">
        <f aca="false">IF(OR(ISBLANK(R41),ISBLANK(S41)),"-",IF(AND(L41="NEE",V41/O41&gt;1),100,ROUNDDOWN(V41/O41%,2)))</f>
        <v>-</v>
      </c>
      <c r="X41" s="109" t="str">
        <f aca="false">IF(ISNUMBER(R41),IF(T41&gt;0,ROUNDDOWN(R41/(M41*T41)%,2),0),"-")</f>
        <v>-</v>
      </c>
      <c r="Y41" s="114" t="str">
        <f aca="false">Y40</f>
        <v>M</v>
      </c>
      <c r="Z41" s="112" t="str">
        <f aca="false">IF(ISNUMBER(U41),RANK(U41,$U$8:$U$67,0)+((COUNT($U$8:$U$67)+1-RANK(U41,$U$8:$U$67,0)-RANK(U41,$U$8:$U$67,1))/2),"-")</f>
        <v>-</v>
      </c>
      <c r="AA41" s="112" t="str">
        <f aca="false">IF(Y41="M",IF(ISNUMBER(W41),RANK(W41,$W$8:$W$67,0)+((COUNT($W$8:$W$67)+1-RANK(W41,$W$8:$W$67,0)-RANK(W41,$W$8:$W$67,1))/2),"-"),IF(ISNUMBER(X41),RANK(X41,$X$8:$X$67,0)+((COUNT($X$8:$X$67)+1-RANK(X41,$X$8:$X$67,0)-RANK(X41,$X$8:$X$67,1))/2),"-"))</f>
        <v>-</v>
      </c>
      <c r="AB41" s="112" t="str">
        <f aca="false">IF(AND(ISNUMBER(Z41),ISNUMBER(AA41)),Z41+AA41,"-")</f>
        <v>-</v>
      </c>
      <c r="AC41" s="115" t="str">
        <f aca="false">IF(ISNUMBER(AB41),RANK(AB41,$AB$8:$AB$67,1)+((COUNT($AB$8:$AB$67)+1-RANK(AB41,$AB$8:$AB$67,0)-RANK(AB41,$AB$8:$AB$67,1))/2),"-")</f>
        <v>-</v>
      </c>
      <c r="AD41" s="116"/>
      <c r="AE41" s="117" t="str">
        <f aca="false">IF(ISNUMBER(V41),IF(L41="JA",ROUNDDOWN(AVERAGE(K41,V41),3),V41),"-")</f>
        <v>-</v>
      </c>
      <c r="AF41" s="118" t="str">
        <f aca="false">IF(ISNUMBER(AE41),IF(AE41&gt;=VLOOKUP($G$1,srtklasse,4,0),"P","-"),"-")</f>
        <v>-</v>
      </c>
      <c r="AG41" s="117" t="str">
        <f aca="false">IF(ISNUMBER(K41),ROUNDDOWN(MAX(K41,AE41),3),"-")</f>
        <v>-</v>
      </c>
      <c r="AH41" s="108" t="str">
        <f aca="false">IF(ISBLANK($G$1),"?",IF(ISNUMBER(AG41),CHOOSE(VLOOKUP($G$1,srtklasse,3,0),VLOOKUP(AG41,moylkl,VLOOKUP($G$1,srtklasse,2,0),1),VLOOKUP(AG41,moybkl,5,1),VLOOKUP(AG41,moy3kl,5,1)),"-"))</f>
        <v>-</v>
      </c>
      <c r="AI41" s="109" t="str">
        <f aca="false">IF(ISNUMBER(AG41),IF(VLOOKUP($G$1,srtklasse,2,0)=6,7,CHOOSE(VLOOKUP($G$1,srtklasse,3,0),VLOOKUP(AG41,moylkl,1,1),VLOOKUP(AG41,moybkl,1,1),VLOOKUP(AG41,moy3kl,1,1))),"-")</f>
        <v>-</v>
      </c>
      <c r="AJ41" s="109" t="str">
        <f aca="false">IF(ISNUMBER(AG41),IF(VLOOKUP($G$1,srtklasse,2,0)=6,11,CHOOSE(VLOOKUP($G$1,srtklasse,3,0),VLOOKUP(AG41,moylkl,3,1),VLOOKUP(AG41,moybkl,3,1),VLOOKUP(AG41,moy3kl,3,1))),"-")</f>
        <v>-</v>
      </c>
      <c r="AK41" s="110" t="str">
        <f aca="false">IF(ISNUMBER(AG41),AK40,"-")</f>
        <v>-</v>
      </c>
      <c r="AL41" s="111"/>
      <c r="AM41" s="111"/>
      <c r="AN41" s="111"/>
      <c r="AO41" s="113" t="str">
        <f aca="false">IF(OR(ISBLANK(AM41),ISBLANK(AN41)),"-",ROUNDDOWN(AM41/AN41,3))</f>
        <v>-</v>
      </c>
      <c r="AP41" s="109" t="str">
        <f aca="false">IF(ISNUMBER(AM41),IF(AK41&gt;0,ROUNDDOWN(AM41/(AH41*AK41)%,2),0),"-")</f>
        <v>-</v>
      </c>
      <c r="AQ41" s="109" t="str">
        <f aca="false">IF(OR(ISBLANK(AM41),ISBLANK(AN41)),"-",IF(AND(L41="nee",ISNUMBER(AE41)),IF(AO41/AJ41&gt;1,100,ROUNDDOWN(AO41/AJ41%,2)),ROUNDDOWN(AO41/AJ41%,2)))</f>
        <v>-</v>
      </c>
      <c r="AR41" s="119"/>
      <c r="AS41" s="117" t="str">
        <f aca="false">IF(ISNUMBER(AO41),IF(AND(NOT(ISNUMBER(AE41)),L41="nee"),AO41,ROUNDDOWN(AVERAGE(AG41,AO41),3)),"-")</f>
        <v>-</v>
      </c>
      <c r="AT41" s="120" t="str">
        <f aca="false">IF(ISNUMBER(AS41),IF(AS41&gt;=VLOOKUP($G$1,srtklasse,4,0),"P","-"),"-")</f>
        <v>-</v>
      </c>
      <c r="AU41" s="117" t="str">
        <f aca="false">IF(ISNUMBER(K41),ROUNDDOWN(MAX(K41,AE41,AS41),3),"-")</f>
        <v>-</v>
      </c>
      <c r="AV41" s="108" t="str">
        <f aca="false">IF(ISBLANK($G$1),"?",IF(ISNUMBER(AU41),CHOOSE(VLOOKUP($G$1,srtklasse,3,0),VLOOKUP(AU41,moylkl,VLOOKUP($G$1,srtklasse,2,0),1),VLOOKUP(AU41,moybkl,5,1),VLOOKUP(AU41,moy3kl,5,1)),"-"))</f>
        <v>-</v>
      </c>
      <c r="AW41" s="109" t="str">
        <f aca="false">IF(ISNUMBER(AU41),IF(VLOOKUP($G$1,srtklasse,2,0)=6,7,CHOOSE(VLOOKUP($G$1,srtklasse,3,0),VLOOKUP(AU41,moylkl,1,1),VLOOKUP(AU41,moybkl,1,1),VLOOKUP(AU41,moy3kl,1,1))),"-")</f>
        <v>-</v>
      </c>
      <c r="AX41" s="109" t="str">
        <f aca="false">IF(ISNUMBER(AU41),IF(VLOOKUP($G$1,srtklasse,2,0)=6,11,CHOOSE(VLOOKUP($G$1,srtklasse,3,0),VLOOKUP(AU41,moylkl,3,1),VLOOKUP(AU41,moybkl,3,1),VLOOKUP(AU41,moy3kl,3,1))),"-")</f>
        <v>-</v>
      </c>
      <c r="AY41" s="110" t="str">
        <f aca="false">IF(ISNUMBER(AU41),AY40,"-")</f>
        <v>-</v>
      </c>
      <c r="AZ41" s="111"/>
      <c r="BA41" s="111"/>
      <c r="BB41" s="111"/>
      <c r="BC41" s="113" t="str">
        <f aca="false">IF(OR(ISBLANK(BA41),ISBLANK(BB41)),"-",ROUNDDOWN(BA41/BB41,3))</f>
        <v>-</v>
      </c>
      <c r="BD41" s="109" t="str">
        <f aca="false">IF(ISNUMBER(BA41),IF(AY41&gt;0,ROUNDDOWN(BA41/(AV41*AY41)%,2),0),"-")</f>
        <v>-</v>
      </c>
      <c r="BE41" s="109" t="str">
        <f aca="false">IF(OR(ISBLANK(BA41),ISBLANK(BB41)),"-",(ROUNDDOWN(BC41/AX41%,2)))</f>
        <v>-</v>
      </c>
      <c r="BF41" s="119"/>
      <c r="BG41" s="117" t="str">
        <f aca="false">IF(ISNUMBER(BC41),ROUNDDOWN(AVERAGE(AU41,BC41),3),"-")</f>
        <v>-</v>
      </c>
      <c r="BH41" s="120" t="str">
        <f aca="false">IF(ISNUMBER(BG41),IF(BG41&gt;=VLOOKUP($G$1,srtklasse,4,0),"P","-"),"-")</f>
        <v>-</v>
      </c>
      <c r="BI41" s="117" t="str">
        <f aca="false">IF(ISNUMBER(BF41),ROUNDDOWN(MAX(K41,AE41,AS41,BG41),3),"-")</f>
        <v>-</v>
      </c>
      <c r="BJ41" s="108" t="str">
        <f aca="false">IF(ISBLANK($G$1),"?",IF(ISNUMBER(BI41),CHOOSE(VLOOKUP($G$1,srtklasse,3,0),VLOOKUP(BI41,moylkl,VLOOKUP($G$1,srtklasse,2,0),1),VLOOKUP(BI41,moybkl,5,1),VLOOKUP(BI41,moy3kl,5,1)),"-"))</f>
        <v>-</v>
      </c>
      <c r="BK41" s="109" t="str">
        <f aca="false">IF(ISNUMBER(BI41),IF(VLOOKUP($G$1,srtklasse,2,0)=6,7,CHOOSE(VLOOKUP($G$1,srtklasse,3,0),VLOOKUP(BI41,moylkl,1,1),VLOOKUP(BI41,moybkl,1,1),VLOOKUP(BI41,moy3kl,1,1))),"-")</f>
        <v>-</v>
      </c>
      <c r="BL41" s="109" t="str">
        <f aca="false">IF(ISNUMBER(BI41),IF(VLOOKUP($G$1,srtklasse,2,0)=6,11,CHOOSE(VLOOKUP($G$1,srtklasse,3,0),VLOOKUP(BI41,moylkl,3,1),VLOOKUP(BI41,moybkl,3,1),VLOOKUP(BI41,moy3kl,3,1))),"-")</f>
        <v>-</v>
      </c>
      <c r="BM41" s="110" t="str">
        <f aca="false">IF(ISNUMBER(BI41),$BM$4,"-")</f>
        <v>-</v>
      </c>
      <c r="BN41" s="111"/>
      <c r="BO41" s="111"/>
      <c r="BP41" s="113" t="str">
        <f aca="false">IF(OR(ISBLANK(BN41),ISBLANK(BO41)),"-",ROUNDDOWN(BN41/BO41,3))</f>
        <v>-</v>
      </c>
      <c r="BQ41" s="109" t="str">
        <f aca="false">IF(ISNUMBER(BN41),IF(BM41&gt;0,ROUNDDOWN(BN41/(BJ41*BM41)%,2),0),"-")</f>
        <v>-</v>
      </c>
      <c r="BR41" s="109" t="str">
        <f aca="false">IF(OR(ISBLANK(BN41),ISBLANK(BO41)),"-",(ROUNDDOWN(BP41/BL41%,2)))</f>
        <v>-</v>
      </c>
      <c r="BS41" s="119"/>
      <c r="BT41" s="117" t="str">
        <f aca="false">IF(ISNUMBER(BP41),ROUNDDOWN(AVERAGE(BI41,BP41),3),"-")</f>
        <v>-</v>
      </c>
      <c r="BU41" s="120" t="str">
        <f aca="false">IF(ISNUMBER(BT41),IF(BT41&gt;=VLOOKUP($G$1,srtklasse,4,0),"P","-"),"-")</f>
        <v>-</v>
      </c>
      <c r="BV41" s="117" t="str">
        <f aca="false">IF(SUM(V41,AO41,BC41,BP41)&gt;0,AVERAGE(IF(V41&gt;0,V41,""),IF(AO41&gt;0,AO41,""),IF(BC41&gt;0,BC41,""),IF(BP41&gt;0,BP41,"")),"-")</f>
        <v>-</v>
      </c>
      <c r="BW41" s="120" t="str">
        <f aca="false">IF(ISNUMBER(BV41),IF(BV41&gt;=VLOOKUP($G$1,srtklasse,4,0),"P","-"),"-")</f>
        <v>-</v>
      </c>
      <c r="BX41" s="121"/>
    </row>
    <row r="42" customFormat="false" ht="15" hidden="false" customHeight="true" outlineLevel="0" collapsed="false">
      <c r="A42" s="101" t="n">
        <f aca="false">A41+1</f>
        <v>35</v>
      </c>
      <c r="B42" s="102"/>
      <c r="C42" s="124"/>
      <c r="D42" s="102"/>
      <c r="E42" s="103"/>
      <c r="F42" s="102"/>
      <c r="G42" s="103"/>
      <c r="H42" s="122"/>
      <c r="I42" s="122"/>
      <c r="J42" s="122"/>
      <c r="K42" s="106" t="str">
        <f aca="false">IF(MAX(H42,I42,J42)=0,"",IF(AND(OR(ISNUMBER(H42),ISNUMBER(I42)),ISNUMBER(J42)),"XX",IF(ISNUMBER(J42),J42,MAX(H42,I42))))</f>
        <v/>
      </c>
      <c r="L42" s="107" t="str">
        <f aca="false">IF(ISNUMBER(K42),IF(ISNUMBER(J42),"NEE","JA"),"")</f>
        <v/>
      </c>
      <c r="M42" s="108" t="str">
        <f aca="false">IF(ISBLANK($G$1),"?",IF(ISNUMBER(K42),CHOOSE(VLOOKUP($G$1,srtklasse,3,0),VLOOKUP(K42,moylkl,VLOOKUP($G$1,srtklasse,2,0),1),VLOOKUP(K42,moybkl,5,1),VLOOKUP(K42,moy3kl,5,1)),"-"))</f>
        <v>-</v>
      </c>
      <c r="N42" s="109" t="str">
        <f aca="false">IF(ISNUMBER(K42),IF(VLOOKUP($G$1,srtklasse,2,0)=6,7,CHOOSE(VLOOKUP($G$1,srtklasse,3,0),VLOOKUP(K42,moylkl,1,1),VLOOKUP(K42,moybkl,1,1),VLOOKUP(K42,moy3kl,1,1))),"-")</f>
        <v>-</v>
      </c>
      <c r="O42" s="109" t="str">
        <f aca="false">IF(ISNUMBER(K42),IF(VLOOKUP($G$1,srtklasse,2,0)=6,11,CHOOSE(VLOOKUP($G$1,srtklasse,3,0),VLOOKUP(K42,moylkl,3,1),VLOOKUP(K42,moybkl,3,1),VLOOKUP(K42,moy3kl,3,1))),"-")</f>
        <v>-</v>
      </c>
      <c r="P42" s="110" t="str">
        <f aca="false">IF(ISNUMBER(K42),P41,"-")</f>
        <v>-</v>
      </c>
      <c r="Q42" s="111"/>
      <c r="R42" s="111"/>
      <c r="S42" s="111"/>
      <c r="T42" s="112" t="str">
        <f aca="false">IF(MAX(Q42:S42)&gt;0,P42,U42)</f>
        <v>-</v>
      </c>
      <c r="U42" s="112" t="str">
        <f aca="false">IF(ISBLANK(Q42),"-",Q42)</f>
        <v>-</v>
      </c>
      <c r="V42" s="113" t="str">
        <f aca="false">IF(OR(ISBLANK(R42),ISBLANK(S42)),"-",ROUNDDOWN(R42/S42,3))</f>
        <v>-</v>
      </c>
      <c r="W42" s="109" t="str">
        <f aca="false">IF(OR(ISBLANK(R42),ISBLANK(S42)),"-",IF(AND(L42="NEE",V42/O42&gt;1),100,ROUNDDOWN(V42/O42%,2)))</f>
        <v>-</v>
      </c>
      <c r="X42" s="109" t="str">
        <f aca="false">IF(ISNUMBER(R42),IF(T42&gt;0,ROUNDDOWN(R42/(M42*T42)%,2),0),"-")</f>
        <v>-</v>
      </c>
      <c r="Y42" s="114" t="str">
        <f aca="false">Y41</f>
        <v>M</v>
      </c>
      <c r="Z42" s="112" t="str">
        <f aca="false">IF(ISNUMBER(U42),RANK(U42,$U$8:$U$67,0)+((COUNT($U$8:$U$67)+1-RANK(U42,$U$8:$U$67,0)-RANK(U42,$U$8:$U$67,1))/2),"-")</f>
        <v>-</v>
      </c>
      <c r="AA42" s="112" t="str">
        <f aca="false">IF(Y42="M",IF(ISNUMBER(W42),RANK(W42,$W$8:$W$67,0)+((COUNT($W$8:$W$67)+1-RANK(W42,$W$8:$W$67,0)-RANK(W42,$W$8:$W$67,1))/2),"-"),IF(ISNUMBER(X42),RANK(X42,$X$8:$X$67,0)+((COUNT($X$8:$X$67)+1-RANK(X42,$X$8:$X$67,0)-RANK(X42,$X$8:$X$67,1))/2),"-"))</f>
        <v>-</v>
      </c>
      <c r="AB42" s="112" t="str">
        <f aca="false">IF(AND(ISNUMBER(Z42),ISNUMBER(AA42)),Z42+AA42,"-")</f>
        <v>-</v>
      </c>
      <c r="AC42" s="115" t="str">
        <f aca="false">IF(ISNUMBER(AB42),RANK(AB42,$AB$8:$AB$67,1)+((COUNT($AB$8:$AB$67)+1-RANK(AB42,$AB$8:$AB$67,0)-RANK(AB42,$AB$8:$AB$67,1))/2),"-")</f>
        <v>-</v>
      </c>
      <c r="AD42" s="116"/>
      <c r="AE42" s="117" t="str">
        <f aca="false">IF(ISNUMBER(V42),IF(L42="JA",ROUNDDOWN(AVERAGE(K42,V42),3),V42),"-")</f>
        <v>-</v>
      </c>
      <c r="AF42" s="118" t="str">
        <f aca="false">IF(ISNUMBER(AE42),IF(AE42&gt;=VLOOKUP($G$1,srtklasse,4,0),"P","-"),"-")</f>
        <v>-</v>
      </c>
      <c r="AG42" s="117" t="str">
        <f aca="false">IF(ISNUMBER(K42),ROUNDDOWN(MAX(K42,AE42),3),"-")</f>
        <v>-</v>
      </c>
      <c r="AH42" s="108" t="str">
        <f aca="false">IF(ISBLANK($G$1),"?",IF(ISNUMBER(AG42),CHOOSE(VLOOKUP($G$1,srtklasse,3,0),VLOOKUP(AG42,moylkl,VLOOKUP($G$1,srtklasse,2,0),1),VLOOKUP(AG42,moybkl,5,1),VLOOKUP(AG42,moy3kl,5,1)),"-"))</f>
        <v>-</v>
      </c>
      <c r="AI42" s="109" t="str">
        <f aca="false">IF(ISNUMBER(AG42),IF(VLOOKUP($G$1,srtklasse,2,0)=6,7,CHOOSE(VLOOKUP($G$1,srtklasse,3,0),VLOOKUP(AG42,moylkl,1,1),VLOOKUP(AG42,moybkl,1,1),VLOOKUP(AG42,moy3kl,1,1))),"-")</f>
        <v>-</v>
      </c>
      <c r="AJ42" s="109" t="str">
        <f aca="false">IF(ISNUMBER(AG42),IF(VLOOKUP($G$1,srtklasse,2,0)=6,11,CHOOSE(VLOOKUP($G$1,srtklasse,3,0),VLOOKUP(AG42,moylkl,3,1),VLOOKUP(AG42,moybkl,3,1),VLOOKUP(AG42,moy3kl,3,1))),"-")</f>
        <v>-</v>
      </c>
      <c r="AK42" s="110" t="str">
        <f aca="false">IF(ISNUMBER(AG42),AK41,"-")</f>
        <v>-</v>
      </c>
      <c r="AL42" s="111"/>
      <c r="AM42" s="111"/>
      <c r="AN42" s="111"/>
      <c r="AO42" s="113" t="str">
        <f aca="false">IF(OR(ISBLANK(AM42),ISBLANK(AN42)),"-",ROUNDDOWN(AM42/AN42,3))</f>
        <v>-</v>
      </c>
      <c r="AP42" s="109" t="str">
        <f aca="false">IF(ISNUMBER(AM42),IF(AK42&gt;0,ROUNDDOWN(AM42/(AH42*AK42)%,2),0),"-")</f>
        <v>-</v>
      </c>
      <c r="AQ42" s="109" t="str">
        <f aca="false">IF(OR(ISBLANK(AM42),ISBLANK(AN42)),"-",IF(AND(L42="nee",ISNUMBER(AE42)),IF(AO42/AJ42&gt;1,100,ROUNDDOWN(AO42/AJ42%,2)),ROUNDDOWN(AO42/AJ42%,2)))</f>
        <v>-</v>
      </c>
      <c r="AR42" s="119"/>
      <c r="AS42" s="117" t="str">
        <f aca="false">IF(ISNUMBER(AO42),IF(AND(NOT(ISNUMBER(AE42)),L42="nee"),AO42,ROUNDDOWN(AVERAGE(AG42,AO42),3)),"-")</f>
        <v>-</v>
      </c>
      <c r="AT42" s="120" t="str">
        <f aca="false">IF(ISNUMBER(AS42),IF(AS42&gt;=VLOOKUP($G$1,srtklasse,4,0),"P","-"),"-")</f>
        <v>-</v>
      </c>
      <c r="AU42" s="117" t="str">
        <f aca="false">IF(ISNUMBER(K42),ROUNDDOWN(MAX(K42,AE42,AS42),3),"-")</f>
        <v>-</v>
      </c>
      <c r="AV42" s="108" t="str">
        <f aca="false">IF(ISBLANK($G$1),"?",IF(ISNUMBER(AU42),CHOOSE(VLOOKUP($G$1,srtklasse,3,0),VLOOKUP(AU42,moylkl,VLOOKUP($G$1,srtklasse,2,0),1),VLOOKUP(AU42,moybkl,5,1),VLOOKUP(AU42,moy3kl,5,1)),"-"))</f>
        <v>-</v>
      </c>
      <c r="AW42" s="109" t="str">
        <f aca="false">IF(ISNUMBER(AU42),IF(VLOOKUP($G$1,srtklasse,2,0)=6,7,CHOOSE(VLOOKUP($G$1,srtklasse,3,0),VLOOKUP(AU42,moylkl,1,1),VLOOKUP(AU42,moybkl,1,1),VLOOKUP(AU42,moy3kl,1,1))),"-")</f>
        <v>-</v>
      </c>
      <c r="AX42" s="109" t="str">
        <f aca="false">IF(ISNUMBER(AU42),IF(VLOOKUP($G$1,srtklasse,2,0)=6,11,CHOOSE(VLOOKUP($G$1,srtklasse,3,0),VLOOKUP(AU42,moylkl,3,1),VLOOKUP(AU42,moybkl,3,1),VLOOKUP(AU42,moy3kl,3,1))),"-")</f>
        <v>-</v>
      </c>
      <c r="AY42" s="110" t="str">
        <f aca="false">IF(ISNUMBER(AU42),AY41,"-")</f>
        <v>-</v>
      </c>
      <c r="AZ42" s="111"/>
      <c r="BA42" s="111"/>
      <c r="BB42" s="111"/>
      <c r="BC42" s="113" t="str">
        <f aca="false">IF(OR(ISBLANK(BA42),ISBLANK(BB42)),"-",ROUNDDOWN(BA42/BB42,3))</f>
        <v>-</v>
      </c>
      <c r="BD42" s="109" t="str">
        <f aca="false">IF(ISNUMBER(BA42),IF(AY42&gt;0,ROUNDDOWN(BA42/(AV42*AY42)%,2),0),"-")</f>
        <v>-</v>
      </c>
      <c r="BE42" s="109" t="str">
        <f aca="false">IF(OR(ISBLANK(BA42),ISBLANK(BB42)),"-",(ROUNDDOWN(BC42/AX42%,2)))</f>
        <v>-</v>
      </c>
      <c r="BF42" s="119"/>
      <c r="BG42" s="117" t="str">
        <f aca="false">IF(ISNUMBER(BC42),ROUNDDOWN(AVERAGE(AU42,BC42),3),"-")</f>
        <v>-</v>
      </c>
      <c r="BH42" s="120" t="str">
        <f aca="false">IF(ISNUMBER(BG42),IF(BG42&gt;=VLOOKUP($G$1,srtklasse,4,0),"P","-"),"-")</f>
        <v>-</v>
      </c>
      <c r="BI42" s="117" t="str">
        <f aca="false">IF(ISNUMBER(BF42),ROUNDDOWN(MAX(K42,AE42,AS42,BG42),3),"-")</f>
        <v>-</v>
      </c>
      <c r="BJ42" s="108" t="str">
        <f aca="false">IF(ISBLANK($G$1),"?",IF(ISNUMBER(BI42),CHOOSE(VLOOKUP($G$1,srtklasse,3,0),VLOOKUP(BI42,moylkl,VLOOKUP($G$1,srtklasse,2,0),1),VLOOKUP(BI42,moybkl,5,1),VLOOKUP(BI42,moy3kl,5,1)),"-"))</f>
        <v>-</v>
      </c>
      <c r="BK42" s="109" t="str">
        <f aca="false">IF(ISNUMBER(BI42),IF(VLOOKUP($G$1,srtklasse,2,0)=6,7,CHOOSE(VLOOKUP($G$1,srtklasse,3,0),VLOOKUP(BI42,moylkl,1,1),VLOOKUP(BI42,moybkl,1,1),VLOOKUP(BI42,moy3kl,1,1))),"-")</f>
        <v>-</v>
      </c>
      <c r="BL42" s="109" t="str">
        <f aca="false">IF(ISNUMBER(BI42),IF(VLOOKUP($G$1,srtklasse,2,0)=6,11,CHOOSE(VLOOKUP($G$1,srtklasse,3,0),VLOOKUP(BI42,moylkl,3,1),VLOOKUP(BI42,moybkl,3,1),VLOOKUP(BI42,moy3kl,3,1))),"-")</f>
        <v>-</v>
      </c>
      <c r="BM42" s="110" t="str">
        <f aca="false">IF(ISNUMBER(BI42),$BM$4,"-")</f>
        <v>-</v>
      </c>
      <c r="BN42" s="111"/>
      <c r="BO42" s="111"/>
      <c r="BP42" s="113" t="str">
        <f aca="false">IF(OR(ISBLANK(BN42),ISBLANK(BO42)),"-",ROUNDDOWN(BN42/BO42,3))</f>
        <v>-</v>
      </c>
      <c r="BQ42" s="109" t="str">
        <f aca="false">IF(ISNUMBER(BN42),IF(BM42&gt;0,ROUNDDOWN(BN42/(BJ42*BM42)%,2),0),"-")</f>
        <v>-</v>
      </c>
      <c r="BR42" s="109" t="str">
        <f aca="false">IF(OR(ISBLANK(BN42),ISBLANK(BO42)),"-",(ROUNDDOWN(BP42/BL42%,2)))</f>
        <v>-</v>
      </c>
      <c r="BS42" s="119"/>
      <c r="BT42" s="117" t="str">
        <f aca="false">IF(ISNUMBER(BP42),ROUNDDOWN(AVERAGE(BI42,BP42),3),"-")</f>
        <v>-</v>
      </c>
      <c r="BU42" s="120" t="str">
        <f aca="false">IF(ISNUMBER(BT42),IF(BT42&gt;=VLOOKUP($G$1,srtklasse,4,0),"P","-"),"-")</f>
        <v>-</v>
      </c>
      <c r="BV42" s="117" t="str">
        <f aca="false">IF(SUM(V42,AO42,BC42,BP42)&gt;0,AVERAGE(IF(V42&gt;0,V42,""),IF(AO42&gt;0,AO42,""),IF(BC42&gt;0,BC42,""),IF(BP42&gt;0,BP42,"")),"-")</f>
        <v>-</v>
      </c>
      <c r="BW42" s="120" t="str">
        <f aca="false">IF(ISNUMBER(BV42),IF(BV42&gt;=VLOOKUP($G$1,srtklasse,4,0),"P","-"),"-")</f>
        <v>-</v>
      </c>
      <c r="BX42" s="121"/>
    </row>
    <row r="43" customFormat="false" ht="15" hidden="false" customHeight="true" outlineLevel="0" collapsed="false">
      <c r="A43" s="101" t="n">
        <f aca="false">A42+1</f>
        <v>36</v>
      </c>
      <c r="B43" s="102"/>
      <c r="C43" s="124"/>
      <c r="D43" s="102"/>
      <c r="E43" s="103"/>
      <c r="F43" s="102"/>
      <c r="G43" s="103"/>
      <c r="H43" s="122"/>
      <c r="I43" s="122"/>
      <c r="J43" s="122"/>
      <c r="K43" s="106" t="str">
        <f aca="false">IF(MAX(H43,I43,J43)=0,"",IF(AND(OR(ISNUMBER(H43),ISNUMBER(I43)),ISNUMBER(J43)),"XX",IF(ISNUMBER(J43),J43,MAX(H43,I43))))</f>
        <v/>
      </c>
      <c r="L43" s="107" t="str">
        <f aca="false">IF(ISNUMBER(K43),IF(ISNUMBER(J43),"NEE","JA"),"")</f>
        <v/>
      </c>
      <c r="M43" s="108" t="str">
        <f aca="false">IF(ISBLANK($G$1),"?",IF(ISNUMBER(K43),CHOOSE(VLOOKUP($G$1,srtklasse,3,0),VLOOKUP(K43,moylkl,VLOOKUP($G$1,srtklasse,2,0),1),VLOOKUP(K43,moybkl,5,1),VLOOKUP(K43,moy3kl,5,1)),"-"))</f>
        <v>-</v>
      </c>
      <c r="N43" s="109" t="str">
        <f aca="false">IF(ISNUMBER(K43),IF(VLOOKUP($G$1,srtklasse,2,0)=6,7,CHOOSE(VLOOKUP($G$1,srtklasse,3,0),VLOOKUP(K43,moylkl,1,1),VLOOKUP(K43,moybkl,1,1),VLOOKUP(K43,moy3kl,1,1))),"-")</f>
        <v>-</v>
      </c>
      <c r="O43" s="109" t="str">
        <f aca="false">IF(ISNUMBER(K43),IF(VLOOKUP($G$1,srtklasse,2,0)=6,11,CHOOSE(VLOOKUP($G$1,srtklasse,3,0),VLOOKUP(K43,moylkl,3,1),VLOOKUP(K43,moybkl,3,1),VLOOKUP(K43,moy3kl,3,1))),"-")</f>
        <v>-</v>
      </c>
      <c r="P43" s="110" t="str">
        <f aca="false">IF(ISNUMBER(K43),P42,"-")</f>
        <v>-</v>
      </c>
      <c r="Q43" s="111"/>
      <c r="R43" s="111"/>
      <c r="S43" s="111"/>
      <c r="T43" s="112" t="str">
        <f aca="false">IF(MAX(Q43:S43)&gt;0,P43,U43)</f>
        <v>-</v>
      </c>
      <c r="U43" s="112" t="str">
        <f aca="false">IF(ISBLANK(Q43),"-",Q43)</f>
        <v>-</v>
      </c>
      <c r="V43" s="113" t="str">
        <f aca="false">IF(OR(ISBLANK(R43),ISBLANK(S43)),"-",ROUNDDOWN(R43/S43,3))</f>
        <v>-</v>
      </c>
      <c r="W43" s="109" t="str">
        <f aca="false">IF(OR(ISBLANK(R43),ISBLANK(S43)),"-",IF(AND(L43="NEE",V43/O43&gt;1),100,ROUNDDOWN(V43/O43%,2)))</f>
        <v>-</v>
      </c>
      <c r="X43" s="109" t="str">
        <f aca="false">IF(ISNUMBER(R43),IF(T43&gt;0,ROUNDDOWN(R43/(M43*T43)%,2),0),"-")</f>
        <v>-</v>
      </c>
      <c r="Y43" s="114" t="str">
        <f aca="false">Y42</f>
        <v>M</v>
      </c>
      <c r="Z43" s="112" t="str">
        <f aca="false">IF(ISNUMBER(U43),RANK(U43,$U$8:$U$67,0)+((COUNT($U$8:$U$67)+1-RANK(U43,$U$8:$U$67,0)-RANK(U43,$U$8:$U$67,1))/2),"-")</f>
        <v>-</v>
      </c>
      <c r="AA43" s="112" t="str">
        <f aca="false">IF(Y43="M",IF(ISNUMBER(W43),RANK(W43,$W$8:$W$67,0)+((COUNT($W$8:$W$67)+1-RANK(W43,$W$8:$W$67,0)-RANK(W43,$W$8:$W$67,1))/2),"-"),IF(ISNUMBER(X43),RANK(X43,$X$8:$X$67,0)+((COUNT($X$8:$X$67)+1-RANK(X43,$X$8:$X$67,0)-RANK(X43,$X$8:$X$67,1))/2),"-"))</f>
        <v>-</v>
      </c>
      <c r="AB43" s="112" t="str">
        <f aca="false">IF(AND(ISNUMBER(Z43),ISNUMBER(AA43)),Z43+AA43,"-")</f>
        <v>-</v>
      </c>
      <c r="AC43" s="115" t="str">
        <f aca="false">IF(ISNUMBER(AB43),RANK(AB43,$AB$8:$AB$67,1)+((COUNT($AB$8:$AB$67)+1-RANK(AB43,$AB$8:$AB$67,0)-RANK(AB43,$AB$8:$AB$67,1))/2),"-")</f>
        <v>-</v>
      </c>
      <c r="AD43" s="116"/>
      <c r="AE43" s="117" t="str">
        <f aca="false">IF(ISNUMBER(V43),IF(L43="JA",ROUNDDOWN(AVERAGE(K43,V43),3),V43),"-")</f>
        <v>-</v>
      </c>
      <c r="AF43" s="118" t="str">
        <f aca="false">IF(ISNUMBER(AE43),IF(AE43&gt;=VLOOKUP($G$1,srtklasse,4,0),"P","-"),"-")</f>
        <v>-</v>
      </c>
      <c r="AG43" s="117" t="str">
        <f aca="false">IF(ISNUMBER(K43),ROUNDDOWN(MAX(K43,AE43),3),"-")</f>
        <v>-</v>
      </c>
      <c r="AH43" s="108" t="str">
        <f aca="false">IF(ISBLANK($G$1),"?",IF(ISNUMBER(AG43),CHOOSE(VLOOKUP($G$1,srtklasse,3,0),VLOOKUP(AG43,moylkl,VLOOKUP($G$1,srtklasse,2,0),1),VLOOKUP(AG43,moybkl,5,1),VLOOKUP(AG43,moy3kl,5,1)),"-"))</f>
        <v>-</v>
      </c>
      <c r="AI43" s="109" t="str">
        <f aca="false">IF(ISNUMBER(AG43),IF(VLOOKUP($G$1,srtklasse,2,0)=6,7,CHOOSE(VLOOKUP($G$1,srtklasse,3,0),VLOOKUP(AG43,moylkl,1,1),VLOOKUP(AG43,moybkl,1,1),VLOOKUP(AG43,moy3kl,1,1))),"-")</f>
        <v>-</v>
      </c>
      <c r="AJ43" s="109" t="str">
        <f aca="false">IF(ISNUMBER(AG43),IF(VLOOKUP($G$1,srtklasse,2,0)=6,11,CHOOSE(VLOOKUP($G$1,srtklasse,3,0),VLOOKUP(AG43,moylkl,3,1),VLOOKUP(AG43,moybkl,3,1),VLOOKUP(AG43,moy3kl,3,1))),"-")</f>
        <v>-</v>
      </c>
      <c r="AK43" s="110" t="str">
        <f aca="false">IF(ISNUMBER(AG43),AK42,"-")</f>
        <v>-</v>
      </c>
      <c r="AL43" s="111"/>
      <c r="AM43" s="111"/>
      <c r="AN43" s="111"/>
      <c r="AO43" s="113" t="str">
        <f aca="false">IF(OR(ISBLANK(AM43),ISBLANK(AN43)),"-",ROUNDDOWN(AM43/AN43,3))</f>
        <v>-</v>
      </c>
      <c r="AP43" s="109" t="str">
        <f aca="false">IF(ISNUMBER(AM43),IF(AK43&gt;0,ROUNDDOWN(AM43/(AH43*AK43)%,2),0),"-")</f>
        <v>-</v>
      </c>
      <c r="AQ43" s="109" t="str">
        <f aca="false">IF(OR(ISBLANK(AM43),ISBLANK(AN43)),"-",IF(AND(L43="nee",ISNUMBER(AE43)),IF(AO43/AJ43&gt;1,100,ROUNDDOWN(AO43/AJ43%,2)),ROUNDDOWN(AO43/AJ43%,2)))</f>
        <v>-</v>
      </c>
      <c r="AR43" s="119"/>
      <c r="AS43" s="117" t="str">
        <f aca="false">IF(ISNUMBER(AO43),IF(AND(NOT(ISNUMBER(AE43)),L43="nee"),AO43,ROUNDDOWN(AVERAGE(AG43,AO43),3)),"-")</f>
        <v>-</v>
      </c>
      <c r="AT43" s="120" t="str">
        <f aca="false">IF(ISNUMBER(AS43),IF(AS43&gt;=VLOOKUP($G$1,srtklasse,4,0),"P","-"),"-")</f>
        <v>-</v>
      </c>
      <c r="AU43" s="117" t="str">
        <f aca="false">IF(ISNUMBER(K43),ROUNDDOWN(MAX(K43,AE43,AS43),3),"-")</f>
        <v>-</v>
      </c>
      <c r="AV43" s="108" t="str">
        <f aca="false">IF(ISBLANK($G$1),"?",IF(ISNUMBER(AU43),CHOOSE(VLOOKUP($G$1,srtklasse,3,0),VLOOKUP(AU43,moylkl,VLOOKUP($G$1,srtklasse,2,0),1),VLOOKUP(AU43,moybkl,5,1),VLOOKUP(AU43,moy3kl,5,1)),"-"))</f>
        <v>-</v>
      </c>
      <c r="AW43" s="109" t="str">
        <f aca="false">IF(ISNUMBER(AU43),IF(VLOOKUP($G$1,srtklasse,2,0)=6,7,CHOOSE(VLOOKUP($G$1,srtklasse,3,0),VLOOKUP(AU43,moylkl,1,1),VLOOKUP(AU43,moybkl,1,1),VLOOKUP(AU43,moy3kl,1,1))),"-")</f>
        <v>-</v>
      </c>
      <c r="AX43" s="109" t="str">
        <f aca="false">IF(ISNUMBER(AU43),IF(VLOOKUP($G$1,srtklasse,2,0)=6,11,CHOOSE(VLOOKUP($G$1,srtklasse,3,0),VLOOKUP(AU43,moylkl,3,1),VLOOKUP(AU43,moybkl,3,1),VLOOKUP(AU43,moy3kl,3,1))),"-")</f>
        <v>-</v>
      </c>
      <c r="AY43" s="110" t="str">
        <f aca="false">IF(ISNUMBER(AU43),AY42,"-")</f>
        <v>-</v>
      </c>
      <c r="AZ43" s="111"/>
      <c r="BA43" s="111"/>
      <c r="BB43" s="111"/>
      <c r="BC43" s="113" t="str">
        <f aca="false">IF(OR(ISBLANK(BA43),ISBLANK(BB43)),"-",ROUNDDOWN(BA43/BB43,3))</f>
        <v>-</v>
      </c>
      <c r="BD43" s="109" t="str">
        <f aca="false">IF(ISNUMBER(BA43),IF(AY43&gt;0,ROUNDDOWN(BA43/(AV43*AY43)%,2),0),"-")</f>
        <v>-</v>
      </c>
      <c r="BE43" s="109" t="str">
        <f aca="false">IF(OR(ISBLANK(BA43),ISBLANK(BB43)),"-",(ROUNDDOWN(BC43/AX43%,2)))</f>
        <v>-</v>
      </c>
      <c r="BF43" s="119"/>
      <c r="BG43" s="117" t="str">
        <f aca="false">IF(ISNUMBER(BC43),ROUNDDOWN(AVERAGE(AU43,BC43),3),"-")</f>
        <v>-</v>
      </c>
      <c r="BH43" s="120" t="str">
        <f aca="false">IF(ISNUMBER(BG43),IF(BG43&gt;=VLOOKUP($G$1,srtklasse,4,0),"P","-"),"-")</f>
        <v>-</v>
      </c>
      <c r="BI43" s="117" t="str">
        <f aca="false">IF(ISNUMBER(BF43),ROUNDDOWN(MAX(K43,AE43,AS43,BG43),3),"-")</f>
        <v>-</v>
      </c>
      <c r="BJ43" s="108" t="str">
        <f aca="false">IF(ISBLANK($G$1),"?",IF(ISNUMBER(BI43),CHOOSE(VLOOKUP($G$1,srtklasse,3,0),VLOOKUP(BI43,moylkl,VLOOKUP($G$1,srtklasse,2,0),1),VLOOKUP(BI43,moybkl,5,1),VLOOKUP(BI43,moy3kl,5,1)),"-"))</f>
        <v>-</v>
      </c>
      <c r="BK43" s="109" t="str">
        <f aca="false">IF(ISNUMBER(BI43),IF(VLOOKUP($G$1,srtklasse,2,0)=6,7,CHOOSE(VLOOKUP($G$1,srtklasse,3,0),VLOOKUP(BI43,moylkl,1,1),VLOOKUP(BI43,moybkl,1,1),VLOOKUP(BI43,moy3kl,1,1))),"-")</f>
        <v>-</v>
      </c>
      <c r="BL43" s="109" t="str">
        <f aca="false">IF(ISNUMBER(BI43),IF(VLOOKUP($G$1,srtklasse,2,0)=6,11,CHOOSE(VLOOKUP($G$1,srtklasse,3,0),VLOOKUP(BI43,moylkl,3,1),VLOOKUP(BI43,moybkl,3,1),VLOOKUP(BI43,moy3kl,3,1))),"-")</f>
        <v>-</v>
      </c>
      <c r="BM43" s="110" t="str">
        <f aca="false">IF(ISNUMBER(BI43),$BM$4,"-")</f>
        <v>-</v>
      </c>
      <c r="BN43" s="111"/>
      <c r="BO43" s="111"/>
      <c r="BP43" s="113" t="str">
        <f aca="false">IF(OR(ISBLANK(BN43),ISBLANK(BO43)),"-",ROUNDDOWN(BN43/BO43,3))</f>
        <v>-</v>
      </c>
      <c r="BQ43" s="109" t="str">
        <f aca="false">IF(ISNUMBER(BN43),IF(BM43&gt;0,ROUNDDOWN(BN43/(BJ43*BM43)%,2),0),"-")</f>
        <v>-</v>
      </c>
      <c r="BR43" s="109" t="str">
        <f aca="false">IF(OR(ISBLANK(BN43),ISBLANK(BO43)),"-",(ROUNDDOWN(BP43/BL43%,2)))</f>
        <v>-</v>
      </c>
      <c r="BS43" s="119"/>
      <c r="BT43" s="117" t="str">
        <f aca="false">IF(ISNUMBER(BP43),ROUNDDOWN(AVERAGE(BI43,BP43),3),"-")</f>
        <v>-</v>
      </c>
      <c r="BU43" s="120" t="str">
        <f aca="false">IF(ISNUMBER(BT43),IF(BT43&gt;=VLOOKUP($G$1,srtklasse,4,0),"P","-"),"-")</f>
        <v>-</v>
      </c>
      <c r="BV43" s="117" t="str">
        <f aca="false">IF(SUM(V43,AO43,BC43,BP43)&gt;0,AVERAGE(IF(V43&gt;0,V43,""),IF(AO43&gt;0,AO43,""),IF(BC43&gt;0,BC43,""),IF(BP43&gt;0,BP43,"")),"-")</f>
        <v>-</v>
      </c>
      <c r="BW43" s="120" t="str">
        <f aca="false">IF(ISNUMBER(BV43),IF(BV43&gt;=VLOOKUP($G$1,srtklasse,4,0),"P","-"),"-")</f>
        <v>-</v>
      </c>
      <c r="BX43" s="121"/>
    </row>
    <row r="44" customFormat="false" ht="15" hidden="false" customHeight="true" outlineLevel="0" collapsed="false">
      <c r="A44" s="101" t="n">
        <f aca="false">A43+1</f>
        <v>37</v>
      </c>
      <c r="B44" s="102"/>
      <c r="C44" s="124"/>
      <c r="D44" s="102"/>
      <c r="E44" s="103"/>
      <c r="F44" s="102"/>
      <c r="G44" s="103"/>
      <c r="H44" s="122"/>
      <c r="I44" s="122"/>
      <c r="J44" s="122"/>
      <c r="K44" s="106" t="str">
        <f aca="false">IF(MAX(H44,I44,J44)=0,"",IF(AND(OR(ISNUMBER(H44),ISNUMBER(I44)),ISNUMBER(J44)),"XX",IF(ISNUMBER(J44),J44,MAX(H44,I44))))</f>
        <v/>
      </c>
      <c r="L44" s="107" t="str">
        <f aca="false">IF(ISNUMBER(K44),IF(ISNUMBER(J44),"NEE","JA"),"")</f>
        <v/>
      </c>
      <c r="M44" s="108" t="str">
        <f aca="false">IF(ISBLANK($G$1),"?",IF(ISNUMBER(K44),CHOOSE(VLOOKUP($G$1,srtklasse,3,0),VLOOKUP(K44,moylkl,VLOOKUP($G$1,srtklasse,2,0),1),VLOOKUP(K44,moybkl,5,1),VLOOKUP(K44,moy3kl,5,1)),"-"))</f>
        <v>-</v>
      </c>
      <c r="N44" s="109" t="str">
        <f aca="false">IF(ISNUMBER(K44),IF(VLOOKUP($G$1,srtklasse,2,0)=6,7,CHOOSE(VLOOKUP($G$1,srtklasse,3,0),VLOOKUP(K44,moylkl,1,1),VLOOKUP(K44,moybkl,1,1),VLOOKUP(K44,moy3kl,1,1))),"-")</f>
        <v>-</v>
      </c>
      <c r="O44" s="109" t="str">
        <f aca="false">IF(ISNUMBER(K44),IF(VLOOKUP($G$1,srtklasse,2,0)=6,11,CHOOSE(VLOOKUP($G$1,srtklasse,3,0),VLOOKUP(K44,moylkl,3,1),VLOOKUP(K44,moybkl,3,1),VLOOKUP(K44,moy3kl,3,1))),"-")</f>
        <v>-</v>
      </c>
      <c r="P44" s="110" t="str">
        <f aca="false">IF(ISNUMBER(K44),P43,"-")</f>
        <v>-</v>
      </c>
      <c r="Q44" s="111"/>
      <c r="R44" s="111"/>
      <c r="S44" s="111"/>
      <c r="T44" s="112" t="str">
        <f aca="false">IF(MAX(Q44:S44)&gt;0,P44,U44)</f>
        <v>-</v>
      </c>
      <c r="U44" s="112" t="str">
        <f aca="false">IF(ISBLANK(Q44),"-",Q44)</f>
        <v>-</v>
      </c>
      <c r="V44" s="113" t="str">
        <f aca="false">IF(OR(ISBLANK(R44),ISBLANK(S44)),"-",ROUNDDOWN(R44/S44,3))</f>
        <v>-</v>
      </c>
      <c r="W44" s="109" t="str">
        <f aca="false">IF(OR(ISBLANK(R44),ISBLANK(S44)),"-",IF(AND(L44="NEE",V44/O44&gt;1),100,ROUNDDOWN(V44/O44%,2)))</f>
        <v>-</v>
      </c>
      <c r="X44" s="109" t="str">
        <f aca="false">IF(ISNUMBER(R44),IF(T44&gt;0,ROUNDDOWN(R44/(M44*T44)%,2),0),"-")</f>
        <v>-</v>
      </c>
      <c r="Y44" s="114" t="str">
        <f aca="false">Y43</f>
        <v>M</v>
      </c>
      <c r="Z44" s="112" t="str">
        <f aca="false">IF(ISNUMBER(U44),RANK(U44,$U$8:$U$67,0)+((COUNT($U$8:$U$67)+1-RANK(U44,$U$8:$U$67,0)-RANK(U44,$U$8:$U$67,1))/2),"-")</f>
        <v>-</v>
      </c>
      <c r="AA44" s="112" t="str">
        <f aca="false">IF(Y44="M",IF(ISNUMBER(W44),RANK(W44,$W$8:$W$67,0)+((COUNT($W$8:$W$67)+1-RANK(W44,$W$8:$W$67,0)-RANK(W44,$W$8:$W$67,1))/2),"-"),IF(ISNUMBER(X44),RANK(X44,$X$8:$X$67,0)+((COUNT($X$8:$X$67)+1-RANK(X44,$X$8:$X$67,0)-RANK(X44,$X$8:$X$67,1))/2),"-"))</f>
        <v>-</v>
      </c>
      <c r="AB44" s="112" t="str">
        <f aca="false">IF(AND(ISNUMBER(Z44),ISNUMBER(AA44)),Z44+AA44,"-")</f>
        <v>-</v>
      </c>
      <c r="AC44" s="115" t="str">
        <f aca="false">IF(ISNUMBER(AB44),RANK(AB44,$AB$8:$AB$67,1)+((COUNT($AB$8:$AB$67)+1-RANK(AB44,$AB$8:$AB$67,0)-RANK(AB44,$AB$8:$AB$67,1))/2),"-")</f>
        <v>-</v>
      </c>
      <c r="AD44" s="116"/>
      <c r="AE44" s="117" t="str">
        <f aca="false">IF(ISNUMBER(V44),IF(L44="JA",ROUNDDOWN(AVERAGE(K44,V44),3),V44),"-")</f>
        <v>-</v>
      </c>
      <c r="AF44" s="118" t="str">
        <f aca="false">IF(ISNUMBER(AE44),IF(AE44&gt;=VLOOKUP($G$1,srtklasse,4,0),"P","-"),"-")</f>
        <v>-</v>
      </c>
      <c r="AG44" s="117" t="str">
        <f aca="false">IF(ISNUMBER(K44),ROUNDDOWN(MAX(K44,AE44),3),"-")</f>
        <v>-</v>
      </c>
      <c r="AH44" s="108" t="str">
        <f aca="false">IF(ISBLANK($G$1),"?",IF(ISNUMBER(AG44),CHOOSE(VLOOKUP($G$1,srtklasse,3,0),VLOOKUP(AG44,moylkl,VLOOKUP($G$1,srtklasse,2,0),1),VLOOKUP(AG44,moybkl,5,1),VLOOKUP(AG44,moy3kl,5,1)),"-"))</f>
        <v>-</v>
      </c>
      <c r="AI44" s="109" t="str">
        <f aca="false">IF(ISNUMBER(AG44),IF(VLOOKUP($G$1,srtklasse,2,0)=6,7,CHOOSE(VLOOKUP($G$1,srtklasse,3,0),VLOOKUP(AG44,moylkl,1,1),VLOOKUP(AG44,moybkl,1,1),VLOOKUP(AG44,moy3kl,1,1))),"-")</f>
        <v>-</v>
      </c>
      <c r="AJ44" s="109" t="str">
        <f aca="false">IF(ISNUMBER(AG44),IF(VLOOKUP($G$1,srtklasse,2,0)=6,11,CHOOSE(VLOOKUP($G$1,srtklasse,3,0),VLOOKUP(AG44,moylkl,3,1),VLOOKUP(AG44,moybkl,3,1),VLOOKUP(AG44,moy3kl,3,1))),"-")</f>
        <v>-</v>
      </c>
      <c r="AK44" s="110" t="str">
        <f aca="false">IF(ISNUMBER(AG44),AK43,"-")</f>
        <v>-</v>
      </c>
      <c r="AL44" s="111"/>
      <c r="AM44" s="111"/>
      <c r="AN44" s="111"/>
      <c r="AO44" s="113" t="str">
        <f aca="false">IF(OR(ISBLANK(AM44),ISBLANK(AN44)),"-",ROUNDDOWN(AM44/AN44,3))</f>
        <v>-</v>
      </c>
      <c r="AP44" s="109" t="str">
        <f aca="false">IF(ISNUMBER(AM44),IF(AK44&gt;0,ROUNDDOWN(AM44/(AH44*AK44)%,2),0),"-")</f>
        <v>-</v>
      </c>
      <c r="AQ44" s="109" t="str">
        <f aca="false">IF(OR(ISBLANK(AM44),ISBLANK(AN44)),"-",IF(AND(L44="nee",ISNUMBER(AE44)),IF(AO44/AJ44&gt;1,100,ROUNDDOWN(AO44/AJ44%,2)),ROUNDDOWN(AO44/AJ44%,2)))</f>
        <v>-</v>
      </c>
      <c r="AR44" s="119"/>
      <c r="AS44" s="117" t="str">
        <f aca="false">IF(ISNUMBER(AO44),IF(AND(NOT(ISNUMBER(AE44)),L44="nee"),AO44,ROUNDDOWN(AVERAGE(AG44,AO44),3)),"-")</f>
        <v>-</v>
      </c>
      <c r="AT44" s="120" t="str">
        <f aca="false">IF(ISNUMBER(AS44),IF(AS44&gt;=VLOOKUP($G$1,srtklasse,4,0),"P","-"),"-")</f>
        <v>-</v>
      </c>
      <c r="AU44" s="117" t="str">
        <f aca="false">IF(ISNUMBER(K44),ROUNDDOWN(MAX(K44,AE44,AS44),3),"-")</f>
        <v>-</v>
      </c>
      <c r="AV44" s="108" t="str">
        <f aca="false">IF(ISBLANK($G$1),"?",IF(ISNUMBER(AU44),CHOOSE(VLOOKUP($G$1,srtklasse,3,0),VLOOKUP(AU44,moylkl,VLOOKUP($G$1,srtklasse,2,0),1),VLOOKUP(AU44,moybkl,5,1),VLOOKUP(AU44,moy3kl,5,1)),"-"))</f>
        <v>-</v>
      </c>
      <c r="AW44" s="109" t="str">
        <f aca="false">IF(ISNUMBER(AU44),IF(VLOOKUP($G$1,srtklasse,2,0)=6,7,CHOOSE(VLOOKUP($G$1,srtklasse,3,0),VLOOKUP(AU44,moylkl,1,1),VLOOKUP(AU44,moybkl,1,1),VLOOKUP(AU44,moy3kl,1,1))),"-")</f>
        <v>-</v>
      </c>
      <c r="AX44" s="109" t="str">
        <f aca="false">IF(ISNUMBER(AU44),IF(VLOOKUP($G$1,srtklasse,2,0)=6,11,CHOOSE(VLOOKUP($G$1,srtklasse,3,0),VLOOKUP(AU44,moylkl,3,1),VLOOKUP(AU44,moybkl,3,1),VLOOKUP(AU44,moy3kl,3,1))),"-")</f>
        <v>-</v>
      </c>
      <c r="AY44" s="110" t="str">
        <f aca="false">IF(ISNUMBER(AU44),AY43,"-")</f>
        <v>-</v>
      </c>
      <c r="AZ44" s="111"/>
      <c r="BA44" s="111"/>
      <c r="BB44" s="111"/>
      <c r="BC44" s="113" t="str">
        <f aca="false">IF(OR(ISBLANK(BA44),ISBLANK(BB44)),"-",ROUNDDOWN(BA44/BB44,3))</f>
        <v>-</v>
      </c>
      <c r="BD44" s="109" t="str">
        <f aca="false">IF(ISNUMBER(BA44),IF(AY44&gt;0,ROUNDDOWN(BA44/(AV44*AY44)%,2),0),"-")</f>
        <v>-</v>
      </c>
      <c r="BE44" s="109" t="str">
        <f aca="false">IF(OR(ISBLANK(BA44),ISBLANK(BB44)),"-",(ROUNDDOWN(BC44/AX44%,2)))</f>
        <v>-</v>
      </c>
      <c r="BF44" s="119"/>
      <c r="BG44" s="117" t="str">
        <f aca="false">IF(ISNUMBER(BC44),ROUNDDOWN(AVERAGE(AU44,BC44),3),"-")</f>
        <v>-</v>
      </c>
      <c r="BH44" s="120" t="str">
        <f aca="false">IF(ISNUMBER(BG44),IF(BG44&gt;=VLOOKUP($G$1,srtklasse,4,0),"P","-"),"-")</f>
        <v>-</v>
      </c>
      <c r="BI44" s="117" t="str">
        <f aca="false">IF(ISNUMBER(BF44),ROUNDDOWN(MAX(K44,AE44,AS44,BG44),3),"-")</f>
        <v>-</v>
      </c>
      <c r="BJ44" s="108" t="str">
        <f aca="false">IF(ISBLANK($G$1),"?",IF(ISNUMBER(BI44),CHOOSE(VLOOKUP($G$1,srtklasse,3,0),VLOOKUP(BI44,moylkl,VLOOKUP($G$1,srtklasse,2,0),1),VLOOKUP(BI44,moybkl,5,1),VLOOKUP(BI44,moy3kl,5,1)),"-"))</f>
        <v>-</v>
      </c>
      <c r="BK44" s="109" t="str">
        <f aca="false">IF(ISNUMBER(BI44),IF(VLOOKUP($G$1,srtklasse,2,0)=6,7,CHOOSE(VLOOKUP($G$1,srtklasse,3,0),VLOOKUP(BI44,moylkl,1,1),VLOOKUP(BI44,moybkl,1,1),VLOOKUP(BI44,moy3kl,1,1))),"-")</f>
        <v>-</v>
      </c>
      <c r="BL44" s="109" t="str">
        <f aca="false">IF(ISNUMBER(BI44),IF(VLOOKUP($G$1,srtklasse,2,0)=6,11,CHOOSE(VLOOKUP($G$1,srtklasse,3,0),VLOOKUP(BI44,moylkl,3,1),VLOOKUP(BI44,moybkl,3,1),VLOOKUP(BI44,moy3kl,3,1))),"-")</f>
        <v>-</v>
      </c>
      <c r="BM44" s="110" t="str">
        <f aca="false">IF(ISNUMBER(BI44),$BM$4,"-")</f>
        <v>-</v>
      </c>
      <c r="BN44" s="111"/>
      <c r="BO44" s="111"/>
      <c r="BP44" s="113" t="str">
        <f aca="false">IF(OR(ISBLANK(BN44),ISBLANK(BO44)),"-",ROUNDDOWN(BN44/BO44,3))</f>
        <v>-</v>
      </c>
      <c r="BQ44" s="109" t="str">
        <f aca="false">IF(ISNUMBER(BN44),IF(BM44&gt;0,ROUNDDOWN(BN44/(BJ44*BM44)%,2),0),"-")</f>
        <v>-</v>
      </c>
      <c r="BR44" s="109" t="str">
        <f aca="false">IF(OR(ISBLANK(BN44),ISBLANK(BO44)),"-",(ROUNDDOWN(BP44/BL44%,2)))</f>
        <v>-</v>
      </c>
      <c r="BS44" s="119"/>
      <c r="BT44" s="117" t="str">
        <f aca="false">IF(ISNUMBER(BP44),ROUNDDOWN(AVERAGE(BI44,BP44),3),"-")</f>
        <v>-</v>
      </c>
      <c r="BU44" s="120" t="str">
        <f aca="false">IF(ISNUMBER(BT44),IF(BT44&gt;=VLOOKUP($G$1,srtklasse,4,0),"P","-"),"-")</f>
        <v>-</v>
      </c>
      <c r="BV44" s="117" t="str">
        <f aca="false">IF(SUM(V44,AO44,BC44,BP44)&gt;0,AVERAGE(IF(V44&gt;0,V44,""),IF(AO44&gt;0,AO44,""),IF(BC44&gt;0,BC44,""),IF(BP44&gt;0,BP44,"")),"-")</f>
        <v>-</v>
      </c>
      <c r="BW44" s="120" t="str">
        <f aca="false">IF(ISNUMBER(BV44),IF(BV44&gt;=VLOOKUP($G$1,srtklasse,4,0),"P","-"),"-")</f>
        <v>-</v>
      </c>
      <c r="BX44" s="121"/>
    </row>
    <row r="45" customFormat="false" ht="15" hidden="false" customHeight="true" outlineLevel="0" collapsed="false">
      <c r="A45" s="101" t="n">
        <f aca="false">A44+1</f>
        <v>38</v>
      </c>
      <c r="B45" s="102"/>
      <c r="C45" s="124"/>
      <c r="D45" s="102"/>
      <c r="E45" s="103"/>
      <c r="F45" s="102"/>
      <c r="G45" s="103"/>
      <c r="H45" s="122"/>
      <c r="I45" s="122"/>
      <c r="J45" s="122"/>
      <c r="K45" s="106" t="str">
        <f aca="false">IF(MAX(H45,I45,J45)=0,"",IF(AND(OR(ISNUMBER(H45),ISNUMBER(I45)),ISNUMBER(J45)),"XX",IF(ISNUMBER(J45),J45,MAX(H45,I45))))</f>
        <v/>
      </c>
      <c r="L45" s="107" t="str">
        <f aca="false">IF(ISNUMBER(K45),IF(ISNUMBER(J45),"NEE","JA"),"")</f>
        <v/>
      </c>
      <c r="M45" s="108" t="str">
        <f aca="false">IF(ISBLANK($G$1),"?",IF(ISNUMBER(K45),CHOOSE(VLOOKUP($G$1,srtklasse,3,0),VLOOKUP(K45,moylkl,VLOOKUP($G$1,srtklasse,2,0),1),VLOOKUP(K45,moybkl,5,1),VLOOKUP(K45,moy3kl,5,1)),"-"))</f>
        <v>-</v>
      </c>
      <c r="N45" s="109" t="str">
        <f aca="false">IF(ISNUMBER(K45),IF(VLOOKUP($G$1,srtklasse,2,0)=6,7,CHOOSE(VLOOKUP($G$1,srtklasse,3,0),VLOOKUP(K45,moylkl,1,1),VLOOKUP(K45,moybkl,1,1),VLOOKUP(K45,moy3kl,1,1))),"-")</f>
        <v>-</v>
      </c>
      <c r="O45" s="109" t="str">
        <f aca="false">IF(ISNUMBER(K45),IF(VLOOKUP($G$1,srtklasse,2,0)=6,11,CHOOSE(VLOOKUP($G$1,srtklasse,3,0),VLOOKUP(K45,moylkl,3,1),VLOOKUP(K45,moybkl,3,1),VLOOKUP(K45,moy3kl,3,1))),"-")</f>
        <v>-</v>
      </c>
      <c r="P45" s="110" t="str">
        <f aca="false">IF(ISNUMBER(K45),P44,"-")</f>
        <v>-</v>
      </c>
      <c r="Q45" s="111"/>
      <c r="R45" s="111"/>
      <c r="S45" s="111"/>
      <c r="T45" s="112" t="str">
        <f aca="false">IF(MAX(Q45:S45)&gt;0,P45,U45)</f>
        <v>-</v>
      </c>
      <c r="U45" s="112" t="str">
        <f aca="false">IF(ISBLANK(Q45),"-",Q45)</f>
        <v>-</v>
      </c>
      <c r="V45" s="113" t="str">
        <f aca="false">IF(OR(ISBLANK(R45),ISBLANK(S45)),"-",ROUNDDOWN(R45/S45,3))</f>
        <v>-</v>
      </c>
      <c r="W45" s="109" t="str">
        <f aca="false">IF(OR(ISBLANK(R45),ISBLANK(S45)),"-",IF(AND(L45="NEE",V45/O45&gt;1),100,ROUNDDOWN(V45/O45%,2)))</f>
        <v>-</v>
      </c>
      <c r="X45" s="109" t="str">
        <f aca="false">IF(ISNUMBER(R45),IF(T45&gt;0,ROUNDDOWN(R45/(M45*T45)%,2),0),"-")</f>
        <v>-</v>
      </c>
      <c r="Y45" s="114" t="str">
        <f aca="false">Y44</f>
        <v>M</v>
      </c>
      <c r="Z45" s="112" t="str">
        <f aca="false">IF(ISNUMBER(U45),RANK(U45,$U$8:$U$67,0)+((COUNT($U$8:$U$67)+1-RANK(U45,$U$8:$U$67,0)-RANK(U45,$U$8:$U$67,1))/2),"-")</f>
        <v>-</v>
      </c>
      <c r="AA45" s="112" t="str">
        <f aca="false">IF(Y45="M",IF(ISNUMBER(W45),RANK(W45,$W$8:$W$67,0)+((COUNT($W$8:$W$67)+1-RANK(W45,$W$8:$W$67,0)-RANK(W45,$W$8:$W$67,1))/2),"-"),IF(ISNUMBER(X45),RANK(X45,$X$8:$X$67,0)+((COUNT($X$8:$X$67)+1-RANK(X45,$X$8:$X$67,0)-RANK(X45,$X$8:$X$67,1))/2),"-"))</f>
        <v>-</v>
      </c>
      <c r="AB45" s="112" t="str">
        <f aca="false">IF(AND(ISNUMBER(Z45),ISNUMBER(AA45)),Z45+AA45,"-")</f>
        <v>-</v>
      </c>
      <c r="AC45" s="115" t="str">
        <f aca="false">IF(ISNUMBER(AB45),RANK(AB45,$AB$8:$AB$67,1)+((COUNT($AB$8:$AB$67)+1-RANK(AB45,$AB$8:$AB$67,0)-RANK(AB45,$AB$8:$AB$67,1))/2),"-")</f>
        <v>-</v>
      </c>
      <c r="AD45" s="116"/>
      <c r="AE45" s="117" t="str">
        <f aca="false">IF(ISNUMBER(V45),IF(L45="JA",ROUNDDOWN(AVERAGE(K45,V45),3),V45),"-")</f>
        <v>-</v>
      </c>
      <c r="AF45" s="118" t="str">
        <f aca="false">IF(ISNUMBER(AE45),IF(AE45&gt;=VLOOKUP($G$1,srtklasse,4,0),"P","-"),"-")</f>
        <v>-</v>
      </c>
      <c r="AG45" s="117" t="str">
        <f aca="false">IF(ISNUMBER(K45),ROUNDDOWN(MAX(K45,AE45),3),"-")</f>
        <v>-</v>
      </c>
      <c r="AH45" s="108" t="str">
        <f aca="false">IF(ISBLANK($G$1),"?",IF(ISNUMBER(AG45),CHOOSE(VLOOKUP($G$1,srtklasse,3,0),VLOOKUP(AG45,moylkl,VLOOKUP($G$1,srtklasse,2,0),1),VLOOKUP(AG45,moybkl,5,1),VLOOKUP(AG45,moy3kl,5,1)),"-"))</f>
        <v>-</v>
      </c>
      <c r="AI45" s="109" t="str">
        <f aca="false">IF(ISNUMBER(AG45),IF(VLOOKUP($G$1,srtklasse,2,0)=6,7,CHOOSE(VLOOKUP($G$1,srtklasse,3,0),VLOOKUP(AG45,moylkl,1,1),VLOOKUP(AG45,moybkl,1,1),VLOOKUP(AG45,moy3kl,1,1))),"-")</f>
        <v>-</v>
      </c>
      <c r="AJ45" s="109" t="str">
        <f aca="false">IF(ISNUMBER(AG45),IF(VLOOKUP($G$1,srtklasse,2,0)=6,11,CHOOSE(VLOOKUP($G$1,srtklasse,3,0),VLOOKUP(AG45,moylkl,3,1),VLOOKUP(AG45,moybkl,3,1),VLOOKUP(AG45,moy3kl,3,1))),"-")</f>
        <v>-</v>
      </c>
      <c r="AK45" s="110" t="str">
        <f aca="false">IF(ISNUMBER(AG45),AK44,"-")</f>
        <v>-</v>
      </c>
      <c r="AL45" s="111"/>
      <c r="AM45" s="111"/>
      <c r="AN45" s="111"/>
      <c r="AO45" s="113" t="str">
        <f aca="false">IF(OR(ISBLANK(AM45),ISBLANK(AN45)),"-",ROUNDDOWN(AM45/AN45,3))</f>
        <v>-</v>
      </c>
      <c r="AP45" s="109" t="str">
        <f aca="false">IF(ISNUMBER(AM45),IF(AK45&gt;0,ROUNDDOWN(AM45/(AH45*AK45)%,2),0),"-")</f>
        <v>-</v>
      </c>
      <c r="AQ45" s="109" t="str">
        <f aca="false">IF(OR(ISBLANK(AM45),ISBLANK(AN45)),"-",IF(AND(L45="nee",ISNUMBER(AE45)),IF(AO45/AJ45&gt;1,100,ROUNDDOWN(AO45/AJ45%,2)),ROUNDDOWN(AO45/AJ45%,2)))</f>
        <v>-</v>
      </c>
      <c r="AR45" s="119"/>
      <c r="AS45" s="117" t="str">
        <f aca="false">IF(ISNUMBER(AO45),IF(AND(NOT(ISNUMBER(AE45)),L45="nee"),AO45,ROUNDDOWN(AVERAGE(AG45,AO45),3)),"-")</f>
        <v>-</v>
      </c>
      <c r="AT45" s="120" t="str">
        <f aca="false">IF(ISNUMBER(AS45),IF(AS45&gt;=VLOOKUP($G$1,srtklasse,4,0),"P","-"),"-")</f>
        <v>-</v>
      </c>
      <c r="AU45" s="117" t="str">
        <f aca="false">IF(ISNUMBER(K45),ROUNDDOWN(MAX(K45,AE45,AS45),3),"-")</f>
        <v>-</v>
      </c>
      <c r="AV45" s="108" t="str">
        <f aca="false">IF(ISBLANK($G$1),"?",IF(ISNUMBER(AU45),CHOOSE(VLOOKUP($G$1,srtklasse,3,0),VLOOKUP(AU45,moylkl,VLOOKUP($G$1,srtklasse,2,0),1),VLOOKUP(AU45,moybkl,5,1),VLOOKUP(AU45,moy3kl,5,1)),"-"))</f>
        <v>-</v>
      </c>
      <c r="AW45" s="109" t="str">
        <f aca="false">IF(ISNUMBER(AU45),IF(VLOOKUP($G$1,srtklasse,2,0)=6,7,CHOOSE(VLOOKUP($G$1,srtklasse,3,0),VLOOKUP(AU45,moylkl,1,1),VLOOKUP(AU45,moybkl,1,1),VLOOKUP(AU45,moy3kl,1,1))),"-")</f>
        <v>-</v>
      </c>
      <c r="AX45" s="109" t="str">
        <f aca="false">IF(ISNUMBER(AU45),IF(VLOOKUP($G$1,srtklasse,2,0)=6,11,CHOOSE(VLOOKUP($G$1,srtklasse,3,0),VLOOKUP(AU45,moylkl,3,1),VLOOKUP(AU45,moybkl,3,1),VLOOKUP(AU45,moy3kl,3,1))),"-")</f>
        <v>-</v>
      </c>
      <c r="AY45" s="110" t="str">
        <f aca="false">IF(ISNUMBER(AU45),AY44,"-")</f>
        <v>-</v>
      </c>
      <c r="AZ45" s="111"/>
      <c r="BA45" s="111"/>
      <c r="BB45" s="111"/>
      <c r="BC45" s="113" t="str">
        <f aca="false">IF(OR(ISBLANK(BA45),ISBLANK(BB45)),"-",ROUNDDOWN(BA45/BB45,3))</f>
        <v>-</v>
      </c>
      <c r="BD45" s="109" t="str">
        <f aca="false">IF(ISNUMBER(BA45),IF(AY45&gt;0,ROUNDDOWN(BA45/(AV45*AY45)%,2),0),"-")</f>
        <v>-</v>
      </c>
      <c r="BE45" s="109" t="str">
        <f aca="false">IF(OR(ISBLANK(BA45),ISBLANK(BB45)),"-",(ROUNDDOWN(BC45/AX45%,2)))</f>
        <v>-</v>
      </c>
      <c r="BF45" s="119"/>
      <c r="BG45" s="117" t="str">
        <f aca="false">IF(ISNUMBER(BC45),ROUNDDOWN(AVERAGE(AU45,BC45),3),"-")</f>
        <v>-</v>
      </c>
      <c r="BH45" s="120" t="str">
        <f aca="false">IF(ISNUMBER(BG45),IF(BG45&gt;=VLOOKUP($G$1,srtklasse,4,0),"P","-"),"-")</f>
        <v>-</v>
      </c>
      <c r="BI45" s="117" t="str">
        <f aca="false">IF(ISNUMBER(BF45),ROUNDDOWN(MAX(K45,AE45,AS45,BG45),3),"-")</f>
        <v>-</v>
      </c>
      <c r="BJ45" s="108" t="str">
        <f aca="false">IF(ISBLANK($G$1),"?",IF(ISNUMBER(BI45),CHOOSE(VLOOKUP($G$1,srtklasse,3,0),VLOOKUP(BI45,moylkl,VLOOKUP($G$1,srtklasse,2,0),1),VLOOKUP(BI45,moybkl,5,1),VLOOKUP(BI45,moy3kl,5,1)),"-"))</f>
        <v>-</v>
      </c>
      <c r="BK45" s="109" t="str">
        <f aca="false">IF(ISNUMBER(BI45),IF(VLOOKUP($G$1,srtklasse,2,0)=6,7,CHOOSE(VLOOKUP($G$1,srtklasse,3,0),VLOOKUP(BI45,moylkl,1,1),VLOOKUP(BI45,moybkl,1,1),VLOOKUP(BI45,moy3kl,1,1))),"-")</f>
        <v>-</v>
      </c>
      <c r="BL45" s="109" t="str">
        <f aca="false">IF(ISNUMBER(BI45),IF(VLOOKUP($G$1,srtklasse,2,0)=6,11,CHOOSE(VLOOKUP($G$1,srtklasse,3,0),VLOOKUP(BI45,moylkl,3,1),VLOOKUP(BI45,moybkl,3,1),VLOOKUP(BI45,moy3kl,3,1))),"-")</f>
        <v>-</v>
      </c>
      <c r="BM45" s="110" t="str">
        <f aca="false">IF(ISNUMBER(BI45),$BM$4,"-")</f>
        <v>-</v>
      </c>
      <c r="BN45" s="111"/>
      <c r="BO45" s="111"/>
      <c r="BP45" s="113" t="str">
        <f aca="false">IF(OR(ISBLANK(BN45),ISBLANK(BO45)),"-",ROUNDDOWN(BN45/BO45,3))</f>
        <v>-</v>
      </c>
      <c r="BQ45" s="109" t="str">
        <f aca="false">IF(ISNUMBER(BN45),IF(BM45&gt;0,ROUNDDOWN(BN45/(BJ45*BM45)%,2),0),"-")</f>
        <v>-</v>
      </c>
      <c r="BR45" s="109" t="str">
        <f aca="false">IF(OR(ISBLANK(BN45),ISBLANK(BO45)),"-",(ROUNDDOWN(BP45/BL45%,2)))</f>
        <v>-</v>
      </c>
      <c r="BS45" s="119"/>
      <c r="BT45" s="117" t="str">
        <f aca="false">IF(ISNUMBER(BP45),ROUNDDOWN(AVERAGE(BI45,BP45),3),"-")</f>
        <v>-</v>
      </c>
      <c r="BU45" s="120" t="str">
        <f aca="false">IF(ISNUMBER(BT45),IF(BT45&gt;=VLOOKUP($G$1,srtklasse,4,0),"P","-"),"-")</f>
        <v>-</v>
      </c>
      <c r="BV45" s="117" t="str">
        <f aca="false">IF(SUM(V45,AO45,BC45,BP45)&gt;0,AVERAGE(IF(V45&gt;0,V45,""),IF(AO45&gt;0,AO45,""),IF(BC45&gt;0,BC45,""),IF(BP45&gt;0,BP45,"")),"-")</f>
        <v>-</v>
      </c>
      <c r="BW45" s="120" t="str">
        <f aca="false">IF(ISNUMBER(BV45),IF(BV45&gt;=VLOOKUP($G$1,srtklasse,4,0),"P","-"),"-")</f>
        <v>-</v>
      </c>
      <c r="BX45" s="121"/>
    </row>
    <row r="46" customFormat="false" ht="15" hidden="false" customHeight="true" outlineLevel="0" collapsed="false">
      <c r="A46" s="101" t="n">
        <f aca="false">A45+1</f>
        <v>39</v>
      </c>
      <c r="B46" s="102"/>
      <c r="C46" s="124"/>
      <c r="D46" s="102"/>
      <c r="E46" s="103"/>
      <c r="F46" s="102"/>
      <c r="G46" s="103"/>
      <c r="H46" s="122"/>
      <c r="I46" s="122"/>
      <c r="J46" s="122"/>
      <c r="K46" s="106" t="str">
        <f aca="false">IF(MAX(H46,I46,J46)=0,"",IF(AND(OR(ISNUMBER(H46),ISNUMBER(I46)),ISNUMBER(J46)),"XX",IF(ISNUMBER(J46),J46,MAX(H46,I46))))</f>
        <v/>
      </c>
      <c r="L46" s="107" t="str">
        <f aca="false">IF(ISNUMBER(K46),IF(ISNUMBER(J46),"NEE","JA"),"")</f>
        <v/>
      </c>
      <c r="M46" s="108" t="str">
        <f aca="false">IF(ISBLANK($G$1),"?",IF(ISNUMBER(K46),CHOOSE(VLOOKUP($G$1,srtklasse,3,0),VLOOKUP(K46,moylkl,VLOOKUP($G$1,srtklasse,2,0),1),VLOOKUP(K46,moybkl,5,1),VLOOKUP(K46,moy3kl,5,1)),"-"))</f>
        <v>-</v>
      </c>
      <c r="N46" s="109" t="str">
        <f aca="false">IF(ISNUMBER(K46),IF(VLOOKUP($G$1,srtklasse,2,0)=6,7,CHOOSE(VLOOKUP($G$1,srtklasse,3,0),VLOOKUP(K46,moylkl,1,1),VLOOKUP(K46,moybkl,1,1),VLOOKUP(K46,moy3kl,1,1))),"-")</f>
        <v>-</v>
      </c>
      <c r="O46" s="109" t="str">
        <f aca="false">IF(ISNUMBER(K46),IF(VLOOKUP($G$1,srtklasse,2,0)=6,11,CHOOSE(VLOOKUP($G$1,srtklasse,3,0),VLOOKUP(K46,moylkl,3,1),VLOOKUP(K46,moybkl,3,1),VLOOKUP(K46,moy3kl,3,1))),"-")</f>
        <v>-</v>
      </c>
      <c r="P46" s="110" t="str">
        <f aca="false">IF(ISNUMBER(K46),P45,"-")</f>
        <v>-</v>
      </c>
      <c r="Q46" s="111"/>
      <c r="R46" s="111"/>
      <c r="S46" s="111"/>
      <c r="T46" s="112" t="str">
        <f aca="false">IF(MAX(Q46:S46)&gt;0,P46,U46)</f>
        <v>-</v>
      </c>
      <c r="U46" s="112" t="str">
        <f aca="false">IF(ISBLANK(Q46),"-",Q46)</f>
        <v>-</v>
      </c>
      <c r="V46" s="113" t="str">
        <f aca="false">IF(OR(ISBLANK(R46),ISBLANK(S46)),"-",ROUNDDOWN(R46/S46,3))</f>
        <v>-</v>
      </c>
      <c r="W46" s="109" t="str">
        <f aca="false">IF(OR(ISBLANK(R46),ISBLANK(S46)),"-",IF(AND(L46="NEE",V46/O46&gt;1),100,ROUNDDOWN(V46/O46%,2)))</f>
        <v>-</v>
      </c>
      <c r="X46" s="109" t="str">
        <f aca="false">IF(ISNUMBER(R46),IF(T46&gt;0,ROUNDDOWN(R46/(M46*T46)%,2),0),"-")</f>
        <v>-</v>
      </c>
      <c r="Y46" s="114" t="str">
        <f aca="false">Y45</f>
        <v>M</v>
      </c>
      <c r="Z46" s="112" t="str">
        <f aca="false">IF(ISNUMBER(U46),RANK(U46,$U$8:$U$67,0)+((COUNT($U$8:$U$67)+1-RANK(U46,$U$8:$U$67,0)-RANK(U46,$U$8:$U$67,1))/2),"-")</f>
        <v>-</v>
      </c>
      <c r="AA46" s="112" t="str">
        <f aca="false">IF(Y46="M",IF(ISNUMBER(W46),RANK(W46,$W$8:$W$67,0)+((COUNT($W$8:$W$67)+1-RANK(W46,$W$8:$W$67,0)-RANK(W46,$W$8:$W$67,1))/2),"-"),IF(ISNUMBER(X46),RANK(X46,$X$8:$X$67,0)+((COUNT($X$8:$X$67)+1-RANK(X46,$X$8:$X$67,0)-RANK(X46,$X$8:$X$67,1))/2),"-"))</f>
        <v>-</v>
      </c>
      <c r="AB46" s="112" t="str">
        <f aca="false">IF(AND(ISNUMBER(Z46),ISNUMBER(AA46)),Z46+AA46,"-")</f>
        <v>-</v>
      </c>
      <c r="AC46" s="115" t="str">
        <f aca="false">IF(ISNUMBER(AB46),RANK(AB46,$AB$8:$AB$67,1)+((COUNT($AB$8:$AB$67)+1-RANK(AB46,$AB$8:$AB$67,0)-RANK(AB46,$AB$8:$AB$67,1))/2),"-")</f>
        <v>-</v>
      </c>
      <c r="AD46" s="116"/>
      <c r="AE46" s="117" t="str">
        <f aca="false">IF(ISNUMBER(V46),IF(L46="JA",ROUNDDOWN(AVERAGE(K46,V46),3),V46),"-")</f>
        <v>-</v>
      </c>
      <c r="AF46" s="118" t="str">
        <f aca="false">IF(ISNUMBER(AE46),IF(AE46&gt;=VLOOKUP($G$1,srtklasse,4,0),"P","-"),"-")</f>
        <v>-</v>
      </c>
      <c r="AG46" s="117" t="str">
        <f aca="false">IF(ISNUMBER(K46),ROUNDDOWN(MAX(K46,AE46),3),"-")</f>
        <v>-</v>
      </c>
      <c r="AH46" s="108" t="str">
        <f aca="false">IF(ISBLANK($G$1),"?",IF(ISNUMBER(AG46),CHOOSE(VLOOKUP($G$1,srtklasse,3,0),VLOOKUP(AG46,moylkl,VLOOKUP($G$1,srtklasse,2,0),1),VLOOKUP(AG46,moybkl,5,1),VLOOKUP(AG46,moy3kl,5,1)),"-"))</f>
        <v>-</v>
      </c>
      <c r="AI46" s="109" t="str">
        <f aca="false">IF(ISNUMBER(AG46),IF(VLOOKUP($G$1,srtklasse,2,0)=6,7,CHOOSE(VLOOKUP($G$1,srtklasse,3,0),VLOOKUP(AG46,moylkl,1,1),VLOOKUP(AG46,moybkl,1,1),VLOOKUP(AG46,moy3kl,1,1))),"-")</f>
        <v>-</v>
      </c>
      <c r="AJ46" s="109" t="str">
        <f aca="false">IF(ISNUMBER(AG46),IF(VLOOKUP($G$1,srtklasse,2,0)=6,11,CHOOSE(VLOOKUP($G$1,srtklasse,3,0),VLOOKUP(AG46,moylkl,3,1),VLOOKUP(AG46,moybkl,3,1),VLOOKUP(AG46,moy3kl,3,1))),"-")</f>
        <v>-</v>
      </c>
      <c r="AK46" s="110" t="str">
        <f aca="false">IF(ISNUMBER(AG46),AK45,"-")</f>
        <v>-</v>
      </c>
      <c r="AL46" s="111"/>
      <c r="AM46" s="111"/>
      <c r="AN46" s="111"/>
      <c r="AO46" s="113" t="str">
        <f aca="false">IF(OR(ISBLANK(AM46),ISBLANK(AN46)),"-",ROUNDDOWN(AM46/AN46,3))</f>
        <v>-</v>
      </c>
      <c r="AP46" s="109" t="str">
        <f aca="false">IF(ISNUMBER(AM46),IF(AK46&gt;0,ROUNDDOWN(AM46/(AH46*AK46)%,2),0),"-")</f>
        <v>-</v>
      </c>
      <c r="AQ46" s="109" t="str">
        <f aca="false">IF(OR(ISBLANK(AM46),ISBLANK(AN46)),"-",IF(AND(L46="nee",ISNUMBER(AE46)),IF(AO46/AJ46&gt;1,100,ROUNDDOWN(AO46/AJ46%,2)),ROUNDDOWN(AO46/AJ46%,2)))</f>
        <v>-</v>
      </c>
      <c r="AR46" s="119"/>
      <c r="AS46" s="117" t="str">
        <f aca="false">IF(ISNUMBER(AO46),IF(AND(NOT(ISNUMBER(AE46)),L46="nee"),AO46,ROUNDDOWN(AVERAGE(AG46,AO46),3)),"-")</f>
        <v>-</v>
      </c>
      <c r="AT46" s="120" t="str">
        <f aca="false">IF(ISNUMBER(AS46),IF(AS46&gt;=VLOOKUP($G$1,srtklasse,4,0),"P","-"),"-")</f>
        <v>-</v>
      </c>
      <c r="AU46" s="117" t="str">
        <f aca="false">IF(ISNUMBER(K46),ROUNDDOWN(MAX(K46,AE46,AS46),3),"-")</f>
        <v>-</v>
      </c>
      <c r="AV46" s="108" t="str">
        <f aca="false">IF(ISBLANK($G$1),"?",IF(ISNUMBER(AU46),CHOOSE(VLOOKUP($G$1,srtklasse,3,0),VLOOKUP(AU46,moylkl,VLOOKUP($G$1,srtklasse,2,0),1),VLOOKUP(AU46,moybkl,5,1),VLOOKUP(AU46,moy3kl,5,1)),"-"))</f>
        <v>-</v>
      </c>
      <c r="AW46" s="109" t="str">
        <f aca="false">IF(ISNUMBER(AU46),IF(VLOOKUP($G$1,srtklasse,2,0)=6,7,CHOOSE(VLOOKUP($G$1,srtklasse,3,0),VLOOKUP(AU46,moylkl,1,1),VLOOKUP(AU46,moybkl,1,1),VLOOKUP(AU46,moy3kl,1,1))),"-")</f>
        <v>-</v>
      </c>
      <c r="AX46" s="109" t="str">
        <f aca="false">IF(ISNUMBER(AU46),IF(VLOOKUP($G$1,srtklasse,2,0)=6,11,CHOOSE(VLOOKUP($G$1,srtklasse,3,0),VLOOKUP(AU46,moylkl,3,1),VLOOKUP(AU46,moybkl,3,1),VLOOKUP(AU46,moy3kl,3,1))),"-")</f>
        <v>-</v>
      </c>
      <c r="AY46" s="110" t="str">
        <f aca="false">IF(ISNUMBER(AU46),AY45,"-")</f>
        <v>-</v>
      </c>
      <c r="AZ46" s="111"/>
      <c r="BA46" s="111"/>
      <c r="BB46" s="111"/>
      <c r="BC46" s="113" t="str">
        <f aca="false">IF(OR(ISBLANK(BA46),ISBLANK(BB46)),"-",ROUNDDOWN(BA46/BB46,3))</f>
        <v>-</v>
      </c>
      <c r="BD46" s="109" t="str">
        <f aca="false">IF(ISNUMBER(BA46),IF(AY46&gt;0,ROUNDDOWN(BA46/(AV46*AY46)%,2),0),"-")</f>
        <v>-</v>
      </c>
      <c r="BE46" s="109" t="str">
        <f aca="false">IF(OR(ISBLANK(BA46),ISBLANK(BB46)),"-",(ROUNDDOWN(BC46/AX46%,2)))</f>
        <v>-</v>
      </c>
      <c r="BF46" s="119"/>
      <c r="BG46" s="117" t="str">
        <f aca="false">IF(ISNUMBER(BC46),ROUNDDOWN(AVERAGE(AU46,BC46),3),"-")</f>
        <v>-</v>
      </c>
      <c r="BH46" s="120" t="str">
        <f aca="false">IF(ISNUMBER(BG46),IF(BG46&gt;=VLOOKUP($G$1,srtklasse,4,0),"P","-"),"-")</f>
        <v>-</v>
      </c>
      <c r="BI46" s="117" t="str">
        <f aca="false">IF(ISNUMBER(BF46),ROUNDDOWN(MAX(K46,AE46,AS46,BG46),3),"-")</f>
        <v>-</v>
      </c>
      <c r="BJ46" s="108" t="str">
        <f aca="false">IF(ISBLANK($G$1),"?",IF(ISNUMBER(BI46),CHOOSE(VLOOKUP($G$1,srtklasse,3,0),VLOOKUP(BI46,moylkl,VLOOKUP($G$1,srtklasse,2,0),1),VLOOKUP(BI46,moybkl,5,1),VLOOKUP(BI46,moy3kl,5,1)),"-"))</f>
        <v>-</v>
      </c>
      <c r="BK46" s="109" t="str">
        <f aca="false">IF(ISNUMBER(BI46),IF(VLOOKUP($G$1,srtklasse,2,0)=6,7,CHOOSE(VLOOKUP($G$1,srtklasse,3,0),VLOOKUP(BI46,moylkl,1,1),VLOOKUP(BI46,moybkl,1,1),VLOOKUP(BI46,moy3kl,1,1))),"-")</f>
        <v>-</v>
      </c>
      <c r="BL46" s="109" t="str">
        <f aca="false">IF(ISNUMBER(BI46),IF(VLOOKUP($G$1,srtklasse,2,0)=6,11,CHOOSE(VLOOKUP($G$1,srtklasse,3,0),VLOOKUP(BI46,moylkl,3,1),VLOOKUP(BI46,moybkl,3,1),VLOOKUP(BI46,moy3kl,3,1))),"-")</f>
        <v>-</v>
      </c>
      <c r="BM46" s="110" t="str">
        <f aca="false">IF(ISNUMBER(BI46),$BM$4,"-")</f>
        <v>-</v>
      </c>
      <c r="BN46" s="111"/>
      <c r="BO46" s="111"/>
      <c r="BP46" s="113" t="str">
        <f aca="false">IF(OR(ISBLANK(BN46),ISBLANK(BO46)),"-",ROUNDDOWN(BN46/BO46,3))</f>
        <v>-</v>
      </c>
      <c r="BQ46" s="109" t="str">
        <f aca="false">IF(ISNUMBER(BN46),IF(BM46&gt;0,ROUNDDOWN(BN46/(BJ46*BM46)%,2),0),"-")</f>
        <v>-</v>
      </c>
      <c r="BR46" s="109" t="str">
        <f aca="false">IF(OR(ISBLANK(BN46),ISBLANK(BO46)),"-",(ROUNDDOWN(BP46/BL46%,2)))</f>
        <v>-</v>
      </c>
      <c r="BS46" s="119"/>
      <c r="BT46" s="117" t="str">
        <f aca="false">IF(ISNUMBER(BP46),ROUNDDOWN(AVERAGE(BI46,BP46),3),"-")</f>
        <v>-</v>
      </c>
      <c r="BU46" s="120" t="str">
        <f aca="false">IF(ISNUMBER(BT46),IF(BT46&gt;=VLOOKUP($G$1,srtklasse,4,0),"P","-"),"-")</f>
        <v>-</v>
      </c>
      <c r="BV46" s="117" t="str">
        <f aca="false">IF(SUM(V46,AO46,BC46,BP46)&gt;0,AVERAGE(IF(V46&gt;0,V46,""),IF(AO46&gt;0,AO46,""),IF(BC46&gt;0,BC46,""),IF(BP46&gt;0,BP46,"")),"-")</f>
        <v>-</v>
      </c>
      <c r="BW46" s="120" t="str">
        <f aca="false">IF(ISNUMBER(BV46),IF(BV46&gt;=VLOOKUP($G$1,srtklasse,4,0),"P","-"),"-")</f>
        <v>-</v>
      </c>
      <c r="BX46" s="121"/>
    </row>
    <row r="47" customFormat="false" ht="15" hidden="false" customHeight="true" outlineLevel="0" collapsed="false">
      <c r="A47" s="101" t="n">
        <f aca="false">A46+1</f>
        <v>40</v>
      </c>
      <c r="B47" s="102"/>
      <c r="C47" s="124"/>
      <c r="D47" s="102"/>
      <c r="E47" s="103"/>
      <c r="F47" s="102"/>
      <c r="G47" s="103"/>
      <c r="H47" s="122"/>
      <c r="I47" s="122"/>
      <c r="J47" s="122"/>
      <c r="K47" s="106" t="str">
        <f aca="false">IF(MAX(H47,I47,J47)=0,"",IF(AND(OR(ISNUMBER(H47),ISNUMBER(I47)),ISNUMBER(J47)),"XX",IF(ISNUMBER(J47),J47,MAX(H47,I47))))</f>
        <v/>
      </c>
      <c r="L47" s="107" t="str">
        <f aca="false">IF(ISNUMBER(K47),IF(ISNUMBER(J47),"NEE","JA"),"")</f>
        <v/>
      </c>
      <c r="M47" s="108" t="str">
        <f aca="false">IF(ISBLANK($G$1),"?",IF(ISNUMBER(K47),CHOOSE(VLOOKUP($G$1,srtklasse,3,0),VLOOKUP(K47,moylkl,VLOOKUP($G$1,srtklasse,2,0),1),VLOOKUP(K47,moybkl,5,1),VLOOKUP(K47,moy3kl,5,1)),"-"))</f>
        <v>-</v>
      </c>
      <c r="N47" s="109" t="str">
        <f aca="false">IF(ISNUMBER(K47),IF(VLOOKUP($G$1,srtklasse,2,0)=6,7,CHOOSE(VLOOKUP($G$1,srtklasse,3,0),VLOOKUP(K47,moylkl,1,1),VLOOKUP(K47,moybkl,1,1),VLOOKUP(K47,moy3kl,1,1))),"-")</f>
        <v>-</v>
      </c>
      <c r="O47" s="109" t="str">
        <f aca="false">IF(ISNUMBER(K47),IF(VLOOKUP($G$1,srtklasse,2,0)=6,11,CHOOSE(VLOOKUP($G$1,srtklasse,3,0),VLOOKUP(K47,moylkl,3,1),VLOOKUP(K47,moybkl,3,1),VLOOKUP(K47,moy3kl,3,1))),"-")</f>
        <v>-</v>
      </c>
      <c r="P47" s="110" t="str">
        <f aca="false">IF(ISNUMBER(K47),P46,"-")</f>
        <v>-</v>
      </c>
      <c r="Q47" s="111"/>
      <c r="R47" s="111"/>
      <c r="S47" s="111"/>
      <c r="T47" s="112" t="str">
        <f aca="false">IF(MAX(Q47:S47)&gt;0,P47,U47)</f>
        <v>-</v>
      </c>
      <c r="U47" s="112" t="str">
        <f aca="false">IF(ISBLANK(Q47),"-",Q47)</f>
        <v>-</v>
      </c>
      <c r="V47" s="113" t="str">
        <f aca="false">IF(OR(ISBLANK(R47),ISBLANK(S47)),"-",ROUNDDOWN(R47/S47,3))</f>
        <v>-</v>
      </c>
      <c r="W47" s="109" t="str">
        <f aca="false">IF(OR(ISBLANK(R47),ISBLANK(S47)),"-",IF(AND(L47="NEE",V47/O47&gt;1),100,ROUNDDOWN(V47/O47%,2)))</f>
        <v>-</v>
      </c>
      <c r="X47" s="109" t="str">
        <f aca="false">IF(ISNUMBER(R47),IF(T47&gt;0,ROUNDDOWN(R47/(M47*T47)%,2),0),"-")</f>
        <v>-</v>
      </c>
      <c r="Y47" s="114" t="str">
        <f aca="false">Y46</f>
        <v>M</v>
      </c>
      <c r="Z47" s="112" t="str">
        <f aca="false">IF(ISNUMBER(U47),RANK(U47,$U$8:$U$67,0)+((COUNT($U$8:$U$67)+1-RANK(U47,$U$8:$U$67,0)-RANK(U47,$U$8:$U$67,1))/2),"-")</f>
        <v>-</v>
      </c>
      <c r="AA47" s="112" t="str">
        <f aca="false">IF(Y47="M",IF(ISNUMBER(W47),RANK(W47,$W$8:$W$67,0)+((COUNT($W$8:$W$67)+1-RANK(W47,$W$8:$W$67,0)-RANK(W47,$W$8:$W$67,1))/2),"-"),IF(ISNUMBER(X47),RANK(X47,$X$8:$X$67,0)+((COUNT($X$8:$X$67)+1-RANK(X47,$X$8:$X$67,0)-RANK(X47,$X$8:$X$67,1))/2),"-"))</f>
        <v>-</v>
      </c>
      <c r="AB47" s="112" t="str">
        <f aca="false">IF(AND(ISNUMBER(Z47),ISNUMBER(AA47)),Z47+AA47,"-")</f>
        <v>-</v>
      </c>
      <c r="AC47" s="115" t="str">
        <f aca="false">IF(ISNUMBER(AB47),RANK(AB47,$AB$8:$AB$67,1)+((COUNT($AB$8:$AB$67)+1-RANK(AB47,$AB$8:$AB$67,0)-RANK(AB47,$AB$8:$AB$67,1))/2),"-")</f>
        <v>-</v>
      </c>
      <c r="AD47" s="116"/>
      <c r="AE47" s="117" t="str">
        <f aca="false">IF(ISNUMBER(V47),IF(L47="JA",ROUNDDOWN(AVERAGE(K47,V47),3),V47),"-")</f>
        <v>-</v>
      </c>
      <c r="AF47" s="118" t="str">
        <f aca="false">IF(ISNUMBER(AE47),IF(AE47&gt;=VLOOKUP($G$1,srtklasse,4,0),"P","-"),"-")</f>
        <v>-</v>
      </c>
      <c r="AG47" s="117" t="str">
        <f aca="false">IF(ISNUMBER(K47),ROUNDDOWN(MAX(K47,AE47),3),"-")</f>
        <v>-</v>
      </c>
      <c r="AH47" s="108" t="str">
        <f aca="false">IF(ISBLANK($G$1),"?",IF(ISNUMBER(AG47),CHOOSE(VLOOKUP($G$1,srtklasse,3,0),VLOOKUP(AG47,moylkl,VLOOKUP($G$1,srtklasse,2,0),1),VLOOKUP(AG47,moybkl,5,1),VLOOKUP(AG47,moy3kl,5,1)),"-"))</f>
        <v>-</v>
      </c>
      <c r="AI47" s="109" t="str">
        <f aca="false">IF(ISNUMBER(AG47),IF(VLOOKUP($G$1,srtklasse,2,0)=6,7,CHOOSE(VLOOKUP($G$1,srtklasse,3,0),VLOOKUP(AG47,moylkl,1,1),VLOOKUP(AG47,moybkl,1,1),VLOOKUP(AG47,moy3kl,1,1))),"-")</f>
        <v>-</v>
      </c>
      <c r="AJ47" s="109" t="str">
        <f aca="false">IF(ISNUMBER(AG47),IF(VLOOKUP($G$1,srtklasse,2,0)=6,11,CHOOSE(VLOOKUP($G$1,srtklasse,3,0),VLOOKUP(AG47,moylkl,3,1),VLOOKUP(AG47,moybkl,3,1),VLOOKUP(AG47,moy3kl,3,1))),"-")</f>
        <v>-</v>
      </c>
      <c r="AK47" s="110" t="str">
        <f aca="false">IF(ISNUMBER(AG47),AK46,"-")</f>
        <v>-</v>
      </c>
      <c r="AL47" s="111"/>
      <c r="AM47" s="111"/>
      <c r="AN47" s="111"/>
      <c r="AO47" s="113" t="str">
        <f aca="false">IF(OR(ISBLANK(AM47),ISBLANK(AN47)),"-",ROUNDDOWN(AM47/AN47,3))</f>
        <v>-</v>
      </c>
      <c r="AP47" s="109" t="str">
        <f aca="false">IF(ISNUMBER(AM47),IF(AK47&gt;0,ROUNDDOWN(AM47/(AH47*AK47)%,2),0),"-")</f>
        <v>-</v>
      </c>
      <c r="AQ47" s="109" t="str">
        <f aca="false">IF(OR(ISBLANK(AM47),ISBLANK(AN47)),"-",IF(AND(L47="nee",ISNUMBER(AE47)),IF(AO47/AJ47&gt;1,100,ROUNDDOWN(AO47/AJ47%,2)),ROUNDDOWN(AO47/AJ47%,2)))</f>
        <v>-</v>
      </c>
      <c r="AR47" s="119"/>
      <c r="AS47" s="117" t="str">
        <f aca="false">IF(ISNUMBER(AO47),IF(AND(NOT(ISNUMBER(AE47)),L47="nee"),AO47,ROUNDDOWN(AVERAGE(AG47,AO47),3)),"-")</f>
        <v>-</v>
      </c>
      <c r="AT47" s="120" t="str">
        <f aca="false">IF(ISNUMBER(AS47),IF(AS47&gt;=VLOOKUP($G$1,srtklasse,4,0),"P","-"),"-")</f>
        <v>-</v>
      </c>
      <c r="AU47" s="117" t="str">
        <f aca="false">IF(ISNUMBER(K47),ROUNDDOWN(MAX(K47,AE47,AS47),3),"-")</f>
        <v>-</v>
      </c>
      <c r="AV47" s="108" t="str">
        <f aca="false">IF(ISBLANK($G$1),"?",IF(ISNUMBER(AU47),CHOOSE(VLOOKUP($G$1,srtklasse,3,0),VLOOKUP(AU47,moylkl,VLOOKUP($G$1,srtklasse,2,0),1),VLOOKUP(AU47,moybkl,5,1),VLOOKUP(AU47,moy3kl,5,1)),"-"))</f>
        <v>-</v>
      </c>
      <c r="AW47" s="109" t="str">
        <f aca="false">IF(ISNUMBER(AU47),IF(VLOOKUP($G$1,srtklasse,2,0)=6,7,CHOOSE(VLOOKUP($G$1,srtklasse,3,0),VLOOKUP(AU47,moylkl,1,1),VLOOKUP(AU47,moybkl,1,1),VLOOKUP(AU47,moy3kl,1,1))),"-")</f>
        <v>-</v>
      </c>
      <c r="AX47" s="109" t="str">
        <f aca="false">IF(ISNUMBER(AU47),IF(VLOOKUP($G$1,srtklasse,2,0)=6,11,CHOOSE(VLOOKUP($G$1,srtklasse,3,0),VLOOKUP(AU47,moylkl,3,1),VLOOKUP(AU47,moybkl,3,1),VLOOKUP(AU47,moy3kl,3,1))),"-")</f>
        <v>-</v>
      </c>
      <c r="AY47" s="110" t="str">
        <f aca="false">IF(ISNUMBER(AU47),AY46,"-")</f>
        <v>-</v>
      </c>
      <c r="AZ47" s="111"/>
      <c r="BA47" s="111"/>
      <c r="BB47" s="111"/>
      <c r="BC47" s="113" t="str">
        <f aca="false">IF(OR(ISBLANK(BA47),ISBLANK(BB47)),"-",ROUNDDOWN(BA47/BB47,3))</f>
        <v>-</v>
      </c>
      <c r="BD47" s="109" t="str">
        <f aca="false">IF(ISNUMBER(BA47),IF(AY47&gt;0,ROUNDDOWN(BA47/(AV47*AY47)%,2),0),"-")</f>
        <v>-</v>
      </c>
      <c r="BE47" s="109" t="str">
        <f aca="false">IF(OR(ISBLANK(BA47),ISBLANK(BB47)),"-",(ROUNDDOWN(BC47/AX47%,2)))</f>
        <v>-</v>
      </c>
      <c r="BF47" s="119"/>
      <c r="BG47" s="117" t="str">
        <f aca="false">IF(ISNUMBER(BC47),ROUNDDOWN(AVERAGE(AU47,BC47),3),"-")</f>
        <v>-</v>
      </c>
      <c r="BH47" s="120" t="str">
        <f aca="false">IF(ISNUMBER(BG47),IF(BG47&gt;=VLOOKUP($G$1,srtklasse,4,0),"P","-"),"-")</f>
        <v>-</v>
      </c>
      <c r="BI47" s="117" t="str">
        <f aca="false">IF(ISNUMBER(BF47),ROUNDDOWN(MAX(K47,AE47,AS47,BG47),3),"-")</f>
        <v>-</v>
      </c>
      <c r="BJ47" s="108" t="str">
        <f aca="false">IF(ISBLANK($G$1),"?",IF(ISNUMBER(BI47),CHOOSE(VLOOKUP($G$1,srtklasse,3,0),VLOOKUP(BI47,moylkl,VLOOKUP($G$1,srtklasse,2,0),1),VLOOKUP(BI47,moybkl,5,1),VLOOKUP(BI47,moy3kl,5,1)),"-"))</f>
        <v>-</v>
      </c>
      <c r="BK47" s="109" t="str">
        <f aca="false">IF(ISNUMBER(BI47),IF(VLOOKUP($G$1,srtklasse,2,0)=6,7,CHOOSE(VLOOKUP($G$1,srtklasse,3,0),VLOOKUP(BI47,moylkl,1,1),VLOOKUP(BI47,moybkl,1,1),VLOOKUP(BI47,moy3kl,1,1))),"-")</f>
        <v>-</v>
      </c>
      <c r="BL47" s="109" t="str">
        <f aca="false">IF(ISNUMBER(BI47),IF(VLOOKUP($G$1,srtklasse,2,0)=6,11,CHOOSE(VLOOKUP($G$1,srtklasse,3,0),VLOOKUP(BI47,moylkl,3,1),VLOOKUP(BI47,moybkl,3,1),VLOOKUP(BI47,moy3kl,3,1))),"-")</f>
        <v>-</v>
      </c>
      <c r="BM47" s="110" t="str">
        <f aca="false">IF(ISNUMBER(BI47),$BM$4,"-")</f>
        <v>-</v>
      </c>
      <c r="BN47" s="111"/>
      <c r="BO47" s="111"/>
      <c r="BP47" s="113" t="str">
        <f aca="false">IF(OR(ISBLANK(BN47),ISBLANK(BO47)),"-",ROUNDDOWN(BN47/BO47,3))</f>
        <v>-</v>
      </c>
      <c r="BQ47" s="109" t="str">
        <f aca="false">IF(ISNUMBER(BN47),IF(BM47&gt;0,ROUNDDOWN(BN47/(BJ47*BM47)%,2),0),"-")</f>
        <v>-</v>
      </c>
      <c r="BR47" s="109" t="str">
        <f aca="false">IF(OR(ISBLANK(BN47),ISBLANK(BO47)),"-",(ROUNDDOWN(BP47/BL47%,2)))</f>
        <v>-</v>
      </c>
      <c r="BS47" s="119"/>
      <c r="BT47" s="117" t="str">
        <f aca="false">IF(ISNUMBER(BP47),ROUNDDOWN(AVERAGE(BI47,BP47),3),"-")</f>
        <v>-</v>
      </c>
      <c r="BU47" s="120" t="str">
        <f aca="false">IF(ISNUMBER(BT47),IF(BT47&gt;=VLOOKUP($G$1,srtklasse,4,0),"P","-"),"-")</f>
        <v>-</v>
      </c>
      <c r="BV47" s="117" t="str">
        <f aca="false">IF(SUM(V47,AO47,BC47,BP47)&gt;0,AVERAGE(IF(V47&gt;0,V47,""),IF(AO47&gt;0,AO47,""),IF(BC47&gt;0,BC47,""),IF(BP47&gt;0,BP47,"")),"-")</f>
        <v>-</v>
      </c>
      <c r="BW47" s="120" t="str">
        <f aca="false">IF(ISNUMBER(BV47),IF(BV47&gt;=VLOOKUP($G$1,srtklasse,4,0),"P","-"),"-")</f>
        <v>-</v>
      </c>
      <c r="BX47" s="121"/>
    </row>
    <row r="48" customFormat="false" ht="15" hidden="false" customHeight="true" outlineLevel="0" collapsed="false">
      <c r="A48" s="101" t="n">
        <f aca="false">A47+1</f>
        <v>41</v>
      </c>
      <c r="B48" s="102"/>
      <c r="C48" s="124"/>
      <c r="D48" s="102"/>
      <c r="E48" s="103"/>
      <c r="F48" s="102"/>
      <c r="G48" s="103"/>
      <c r="H48" s="122"/>
      <c r="I48" s="122"/>
      <c r="J48" s="122"/>
      <c r="K48" s="106" t="str">
        <f aca="false">IF(MAX(H48,I48,J48)=0,"",IF(AND(OR(ISNUMBER(H48),ISNUMBER(I48)),ISNUMBER(J48)),"XX",IF(ISNUMBER(J48),J48,MAX(H48,I48))))</f>
        <v/>
      </c>
      <c r="L48" s="107" t="str">
        <f aca="false">IF(ISNUMBER(K48),IF(ISNUMBER(J48),"NEE","JA"),"")</f>
        <v/>
      </c>
      <c r="M48" s="108" t="str">
        <f aca="false">IF(ISBLANK($G$1),"?",IF(ISNUMBER(K48),CHOOSE(VLOOKUP($G$1,srtklasse,3,0),VLOOKUP(K48,moylkl,VLOOKUP($G$1,srtklasse,2,0),1),VLOOKUP(K48,moybkl,5,1),VLOOKUP(K48,moy3kl,5,1)),"-"))</f>
        <v>-</v>
      </c>
      <c r="N48" s="109" t="str">
        <f aca="false">IF(ISNUMBER(K48),IF(VLOOKUP($G$1,srtklasse,2,0)=6,7,CHOOSE(VLOOKUP($G$1,srtklasse,3,0),VLOOKUP(K48,moylkl,1,1),VLOOKUP(K48,moybkl,1,1),VLOOKUP(K48,moy3kl,1,1))),"-")</f>
        <v>-</v>
      </c>
      <c r="O48" s="109" t="str">
        <f aca="false">IF(ISNUMBER(K48),IF(VLOOKUP($G$1,srtklasse,2,0)=6,11,CHOOSE(VLOOKUP($G$1,srtklasse,3,0),VLOOKUP(K48,moylkl,3,1),VLOOKUP(K48,moybkl,3,1),VLOOKUP(K48,moy3kl,3,1))),"-")</f>
        <v>-</v>
      </c>
      <c r="P48" s="110" t="str">
        <f aca="false">IF(ISNUMBER(K48),P47,"-")</f>
        <v>-</v>
      </c>
      <c r="Q48" s="111"/>
      <c r="R48" s="111"/>
      <c r="S48" s="111"/>
      <c r="T48" s="112" t="str">
        <f aca="false">IF(MAX(Q48:S48)&gt;0,P48,U48)</f>
        <v>-</v>
      </c>
      <c r="U48" s="112" t="str">
        <f aca="false">IF(ISBLANK(Q48),"-",Q48)</f>
        <v>-</v>
      </c>
      <c r="V48" s="113" t="str">
        <f aca="false">IF(OR(ISBLANK(R48),ISBLANK(S48)),"-",ROUNDDOWN(R48/S48,3))</f>
        <v>-</v>
      </c>
      <c r="W48" s="109" t="str">
        <f aca="false">IF(OR(ISBLANK(R48),ISBLANK(S48)),"-",IF(AND(L48="NEE",V48/O48&gt;1),100,ROUNDDOWN(V48/O48%,2)))</f>
        <v>-</v>
      </c>
      <c r="X48" s="109" t="str">
        <f aca="false">IF(ISNUMBER(R48),IF(T48&gt;0,ROUNDDOWN(R48/(M48*T48)%,2),0),"-")</f>
        <v>-</v>
      </c>
      <c r="Y48" s="114" t="str">
        <f aca="false">Y47</f>
        <v>M</v>
      </c>
      <c r="Z48" s="112" t="str">
        <f aca="false">IF(ISNUMBER(U48),RANK(U48,$U$8:$U$67,0)+((COUNT($U$8:$U$67)+1-RANK(U48,$U$8:$U$67,0)-RANK(U48,$U$8:$U$67,1))/2),"-")</f>
        <v>-</v>
      </c>
      <c r="AA48" s="112" t="str">
        <f aca="false">IF(Y48="M",IF(ISNUMBER(W48),RANK(W48,$W$8:$W$67,0)+((COUNT($W$8:$W$67)+1-RANK(W48,$W$8:$W$67,0)-RANK(W48,$W$8:$W$67,1))/2),"-"),IF(ISNUMBER(X48),RANK(X48,$X$8:$X$67,0)+((COUNT($X$8:$X$67)+1-RANK(X48,$X$8:$X$67,0)-RANK(X48,$X$8:$X$67,1))/2),"-"))</f>
        <v>-</v>
      </c>
      <c r="AB48" s="112" t="str">
        <f aca="false">IF(AND(ISNUMBER(Z48),ISNUMBER(AA48)),Z48+AA48,"-")</f>
        <v>-</v>
      </c>
      <c r="AC48" s="115" t="str">
        <f aca="false">IF(ISNUMBER(AB48),RANK(AB48,$AB$8:$AB$67,1)+((COUNT($AB$8:$AB$67)+1-RANK(AB48,$AB$8:$AB$67,0)-RANK(AB48,$AB$8:$AB$67,1))/2),"-")</f>
        <v>-</v>
      </c>
      <c r="AD48" s="116"/>
      <c r="AE48" s="117" t="str">
        <f aca="false">IF(ISNUMBER(V48),IF(L48="JA",ROUNDDOWN(AVERAGE(K48,V48),3),V48),"-")</f>
        <v>-</v>
      </c>
      <c r="AF48" s="118" t="str">
        <f aca="false">IF(ISNUMBER(AE48),IF(AE48&gt;=VLOOKUP($G$1,srtklasse,4,0),"P","-"),"-")</f>
        <v>-</v>
      </c>
      <c r="AG48" s="117" t="str">
        <f aca="false">IF(ISNUMBER(K48),ROUNDDOWN(MAX(K48,AE48),3),"-")</f>
        <v>-</v>
      </c>
      <c r="AH48" s="108" t="str">
        <f aca="false">IF(ISBLANK($G$1),"?",IF(ISNUMBER(AG48),CHOOSE(VLOOKUP($G$1,srtklasse,3,0),VLOOKUP(AG48,moylkl,VLOOKUP($G$1,srtklasse,2,0),1),VLOOKUP(AG48,moybkl,5,1),VLOOKUP(AG48,moy3kl,5,1)),"-"))</f>
        <v>-</v>
      </c>
      <c r="AI48" s="109" t="str">
        <f aca="false">IF(ISNUMBER(AG48),IF(VLOOKUP($G$1,srtklasse,2,0)=6,7,CHOOSE(VLOOKUP($G$1,srtklasse,3,0),VLOOKUP(AG48,moylkl,1,1),VLOOKUP(AG48,moybkl,1,1),VLOOKUP(AG48,moy3kl,1,1))),"-")</f>
        <v>-</v>
      </c>
      <c r="AJ48" s="109" t="str">
        <f aca="false">IF(ISNUMBER(AG48),IF(VLOOKUP($G$1,srtklasse,2,0)=6,11,CHOOSE(VLOOKUP($G$1,srtklasse,3,0),VLOOKUP(AG48,moylkl,3,1),VLOOKUP(AG48,moybkl,3,1),VLOOKUP(AG48,moy3kl,3,1))),"-")</f>
        <v>-</v>
      </c>
      <c r="AK48" s="110" t="str">
        <f aca="false">IF(ISNUMBER(AG48),AK47,"-")</f>
        <v>-</v>
      </c>
      <c r="AL48" s="111"/>
      <c r="AM48" s="111"/>
      <c r="AN48" s="111"/>
      <c r="AO48" s="113" t="str">
        <f aca="false">IF(OR(ISBLANK(AM48),ISBLANK(AN48)),"-",ROUNDDOWN(AM48/AN48,3))</f>
        <v>-</v>
      </c>
      <c r="AP48" s="109" t="str">
        <f aca="false">IF(ISNUMBER(AM48),IF(AK48&gt;0,ROUNDDOWN(AM48/(AH48*AK48)%,2),0),"-")</f>
        <v>-</v>
      </c>
      <c r="AQ48" s="109" t="str">
        <f aca="false">IF(OR(ISBLANK(AM48),ISBLANK(AN48)),"-",IF(AND(L48="nee",ISNUMBER(AE48)),IF(AO48/AJ48&gt;1,100,ROUNDDOWN(AO48/AJ48%,2)),ROUNDDOWN(AO48/AJ48%,2)))</f>
        <v>-</v>
      </c>
      <c r="AR48" s="119"/>
      <c r="AS48" s="117" t="str">
        <f aca="false">IF(ISNUMBER(AO48),IF(AND(NOT(ISNUMBER(AE48)),L48="nee"),AO48,ROUNDDOWN(AVERAGE(AG48,AO48),3)),"-")</f>
        <v>-</v>
      </c>
      <c r="AT48" s="120" t="str">
        <f aca="false">IF(ISNUMBER(AS48),IF(AS48&gt;=VLOOKUP($G$1,srtklasse,4,0),"P","-"),"-")</f>
        <v>-</v>
      </c>
      <c r="AU48" s="117" t="str">
        <f aca="false">IF(ISNUMBER(K48),ROUNDDOWN(MAX(K48,AE48,AS48),3),"-")</f>
        <v>-</v>
      </c>
      <c r="AV48" s="108" t="str">
        <f aca="false">IF(ISBLANK($G$1),"?",IF(ISNUMBER(AU48),CHOOSE(VLOOKUP($G$1,srtklasse,3,0),VLOOKUP(AU48,moylkl,VLOOKUP($G$1,srtklasse,2,0),1),VLOOKUP(AU48,moybkl,5,1),VLOOKUP(AU48,moy3kl,5,1)),"-"))</f>
        <v>-</v>
      </c>
      <c r="AW48" s="109" t="str">
        <f aca="false">IF(ISNUMBER(AU48),IF(VLOOKUP($G$1,srtklasse,2,0)=6,7,CHOOSE(VLOOKUP($G$1,srtklasse,3,0),VLOOKUP(AU48,moylkl,1,1),VLOOKUP(AU48,moybkl,1,1),VLOOKUP(AU48,moy3kl,1,1))),"-")</f>
        <v>-</v>
      </c>
      <c r="AX48" s="109" t="str">
        <f aca="false">IF(ISNUMBER(AU48),IF(VLOOKUP($G$1,srtklasse,2,0)=6,11,CHOOSE(VLOOKUP($G$1,srtklasse,3,0),VLOOKUP(AU48,moylkl,3,1),VLOOKUP(AU48,moybkl,3,1),VLOOKUP(AU48,moy3kl,3,1))),"-")</f>
        <v>-</v>
      </c>
      <c r="AY48" s="110" t="str">
        <f aca="false">IF(ISNUMBER(AU48),AY47,"-")</f>
        <v>-</v>
      </c>
      <c r="AZ48" s="111"/>
      <c r="BA48" s="111"/>
      <c r="BB48" s="111"/>
      <c r="BC48" s="113" t="str">
        <f aca="false">IF(OR(ISBLANK(BA48),ISBLANK(BB48)),"-",ROUNDDOWN(BA48/BB48,3))</f>
        <v>-</v>
      </c>
      <c r="BD48" s="109" t="str">
        <f aca="false">IF(ISNUMBER(BA48),IF(AY48&gt;0,ROUNDDOWN(BA48/(AV48*AY48)%,2),0),"-")</f>
        <v>-</v>
      </c>
      <c r="BE48" s="109" t="str">
        <f aca="false">IF(OR(ISBLANK(BA48),ISBLANK(BB48)),"-",(ROUNDDOWN(BC48/AX48%,2)))</f>
        <v>-</v>
      </c>
      <c r="BF48" s="119"/>
      <c r="BG48" s="117" t="str">
        <f aca="false">IF(ISNUMBER(BC48),ROUNDDOWN(AVERAGE(AU48,BC48),3),"-")</f>
        <v>-</v>
      </c>
      <c r="BH48" s="120" t="str">
        <f aca="false">IF(ISNUMBER(BG48),IF(BG48&gt;=VLOOKUP($G$1,srtklasse,4,0),"P","-"),"-")</f>
        <v>-</v>
      </c>
      <c r="BI48" s="117" t="str">
        <f aca="false">IF(ISNUMBER(BF48),ROUNDDOWN(MAX(K48,AE48,AS48,BG48),3),"-")</f>
        <v>-</v>
      </c>
      <c r="BJ48" s="108" t="str">
        <f aca="false">IF(ISBLANK($G$1),"?",IF(ISNUMBER(BI48),CHOOSE(VLOOKUP($G$1,srtklasse,3,0),VLOOKUP(BI48,moylkl,VLOOKUP($G$1,srtklasse,2,0),1),VLOOKUP(BI48,moybkl,5,1),VLOOKUP(BI48,moy3kl,5,1)),"-"))</f>
        <v>-</v>
      </c>
      <c r="BK48" s="109" t="str">
        <f aca="false">IF(ISNUMBER(BI48),IF(VLOOKUP($G$1,srtklasse,2,0)=6,7,CHOOSE(VLOOKUP($G$1,srtklasse,3,0),VLOOKUP(BI48,moylkl,1,1),VLOOKUP(BI48,moybkl,1,1),VLOOKUP(BI48,moy3kl,1,1))),"-")</f>
        <v>-</v>
      </c>
      <c r="BL48" s="109" t="str">
        <f aca="false">IF(ISNUMBER(BI48),IF(VLOOKUP($G$1,srtklasse,2,0)=6,11,CHOOSE(VLOOKUP($G$1,srtklasse,3,0),VLOOKUP(BI48,moylkl,3,1),VLOOKUP(BI48,moybkl,3,1),VLOOKUP(BI48,moy3kl,3,1))),"-")</f>
        <v>-</v>
      </c>
      <c r="BM48" s="110" t="str">
        <f aca="false">IF(ISNUMBER(BI48),$BM$4,"-")</f>
        <v>-</v>
      </c>
      <c r="BN48" s="111"/>
      <c r="BO48" s="111"/>
      <c r="BP48" s="113" t="str">
        <f aca="false">IF(OR(ISBLANK(BN48),ISBLANK(BO48)),"-",ROUNDDOWN(BN48/BO48,3))</f>
        <v>-</v>
      </c>
      <c r="BQ48" s="109" t="str">
        <f aca="false">IF(ISNUMBER(BN48),IF(BM48&gt;0,ROUNDDOWN(BN48/(BJ48*BM48)%,2),0),"-")</f>
        <v>-</v>
      </c>
      <c r="BR48" s="109" t="str">
        <f aca="false">IF(OR(ISBLANK(BN48),ISBLANK(BO48)),"-",(ROUNDDOWN(BP48/BL48%,2)))</f>
        <v>-</v>
      </c>
      <c r="BS48" s="119"/>
      <c r="BT48" s="117" t="str">
        <f aca="false">IF(ISNUMBER(BP48),ROUNDDOWN(AVERAGE(BI48,BP48),3),"-")</f>
        <v>-</v>
      </c>
      <c r="BU48" s="120" t="str">
        <f aca="false">IF(ISNUMBER(BT48),IF(BT48&gt;=VLOOKUP($G$1,srtklasse,4,0),"P","-"),"-")</f>
        <v>-</v>
      </c>
      <c r="BV48" s="117" t="str">
        <f aca="false">IF(SUM(V48,AO48,BC48,BP48)&gt;0,AVERAGE(IF(V48&gt;0,V48,""),IF(AO48&gt;0,AO48,""),IF(BC48&gt;0,BC48,""),IF(BP48&gt;0,BP48,"")),"-")</f>
        <v>-</v>
      </c>
      <c r="BW48" s="120" t="str">
        <f aca="false">IF(ISNUMBER(BV48),IF(BV48&gt;=VLOOKUP($G$1,srtklasse,4,0),"P","-"),"-")</f>
        <v>-</v>
      </c>
      <c r="BX48" s="121"/>
    </row>
    <row r="49" customFormat="false" ht="15" hidden="false" customHeight="true" outlineLevel="0" collapsed="false">
      <c r="A49" s="101" t="n">
        <f aca="false">A48+1</f>
        <v>42</v>
      </c>
      <c r="B49" s="102"/>
      <c r="C49" s="124"/>
      <c r="D49" s="102"/>
      <c r="E49" s="103"/>
      <c r="F49" s="102"/>
      <c r="G49" s="103"/>
      <c r="H49" s="122"/>
      <c r="I49" s="122"/>
      <c r="J49" s="122"/>
      <c r="K49" s="106" t="str">
        <f aca="false">IF(MAX(H49,I49,J49)=0,"",IF(AND(OR(ISNUMBER(H49),ISNUMBER(I49)),ISNUMBER(J49)),"XX",IF(ISNUMBER(J49),J49,MAX(H49,I49))))</f>
        <v/>
      </c>
      <c r="L49" s="107" t="str">
        <f aca="false">IF(ISNUMBER(K49),IF(ISNUMBER(J49),"NEE","JA"),"")</f>
        <v/>
      </c>
      <c r="M49" s="108" t="str">
        <f aca="false">IF(ISBLANK($G$1),"?",IF(ISNUMBER(K49),CHOOSE(VLOOKUP($G$1,srtklasse,3,0),VLOOKUP(K49,moylkl,VLOOKUP($G$1,srtklasse,2,0),1),VLOOKUP(K49,moybkl,5,1),VLOOKUP(K49,moy3kl,5,1)),"-"))</f>
        <v>-</v>
      </c>
      <c r="N49" s="109" t="str">
        <f aca="false">IF(ISNUMBER(K49),IF(VLOOKUP($G$1,srtklasse,2,0)=6,7,CHOOSE(VLOOKUP($G$1,srtklasse,3,0),VLOOKUP(K49,moylkl,1,1),VLOOKUP(K49,moybkl,1,1),VLOOKUP(K49,moy3kl,1,1))),"-")</f>
        <v>-</v>
      </c>
      <c r="O49" s="109" t="str">
        <f aca="false">IF(ISNUMBER(K49),IF(VLOOKUP($G$1,srtklasse,2,0)=6,11,CHOOSE(VLOOKUP($G$1,srtklasse,3,0),VLOOKUP(K49,moylkl,3,1),VLOOKUP(K49,moybkl,3,1),VLOOKUP(K49,moy3kl,3,1))),"-")</f>
        <v>-</v>
      </c>
      <c r="P49" s="110" t="str">
        <f aca="false">IF(ISNUMBER(K49),P48,"-")</f>
        <v>-</v>
      </c>
      <c r="Q49" s="111"/>
      <c r="R49" s="111"/>
      <c r="S49" s="111"/>
      <c r="T49" s="112" t="str">
        <f aca="false">IF(MAX(Q49:S49)&gt;0,P49,U49)</f>
        <v>-</v>
      </c>
      <c r="U49" s="112" t="str">
        <f aca="false">IF(ISBLANK(Q49),"-",Q49)</f>
        <v>-</v>
      </c>
      <c r="V49" s="113" t="str">
        <f aca="false">IF(OR(ISBLANK(R49),ISBLANK(S49)),"-",ROUNDDOWN(R49/S49,3))</f>
        <v>-</v>
      </c>
      <c r="W49" s="109" t="str">
        <f aca="false">IF(OR(ISBLANK(R49),ISBLANK(S49)),"-",IF(AND(L49="NEE",V49/O49&gt;1),100,ROUNDDOWN(V49/O49%,2)))</f>
        <v>-</v>
      </c>
      <c r="X49" s="109" t="str">
        <f aca="false">IF(ISNUMBER(R49),IF(T49&gt;0,ROUNDDOWN(R49/(M49*T49)%,2),0),"-")</f>
        <v>-</v>
      </c>
      <c r="Y49" s="114" t="str">
        <f aca="false">Y48</f>
        <v>M</v>
      </c>
      <c r="Z49" s="112" t="str">
        <f aca="false">IF(ISNUMBER(U49),RANK(U49,$U$8:$U$67,0)+((COUNT($U$8:$U$67)+1-RANK(U49,$U$8:$U$67,0)-RANK(U49,$U$8:$U$67,1))/2),"-")</f>
        <v>-</v>
      </c>
      <c r="AA49" s="112" t="str">
        <f aca="false">IF(Y49="M",IF(ISNUMBER(W49),RANK(W49,$W$8:$W$67,0)+((COUNT($W$8:$W$67)+1-RANK(W49,$W$8:$W$67,0)-RANK(W49,$W$8:$W$67,1))/2),"-"),IF(ISNUMBER(X49),RANK(X49,$X$8:$X$67,0)+((COUNT($X$8:$X$67)+1-RANK(X49,$X$8:$X$67,0)-RANK(X49,$X$8:$X$67,1))/2),"-"))</f>
        <v>-</v>
      </c>
      <c r="AB49" s="112" t="str">
        <f aca="false">IF(AND(ISNUMBER(Z49),ISNUMBER(AA49)),Z49+AA49,"-")</f>
        <v>-</v>
      </c>
      <c r="AC49" s="115" t="str">
        <f aca="false">IF(ISNUMBER(AB49),RANK(AB49,$AB$8:$AB$67,1)+((COUNT($AB$8:$AB$67)+1-RANK(AB49,$AB$8:$AB$67,0)-RANK(AB49,$AB$8:$AB$67,1))/2),"-")</f>
        <v>-</v>
      </c>
      <c r="AD49" s="116"/>
      <c r="AE49" s="117" t="str">
        <f aca="false">IF(ISNUMBER(V49),IF(L49="JA",ROUNDDOWN(AVERAGE(K49,V49),3),V49),"-")</f>
        <v>-</v>
      </c>
      <c r="AF49" s="118" t="str">
        <f aca="false">IF(ISNUMBER(AE49),IF(AE49&gt;=VLOOKUP($G$1,srtklasse,4,0),"P","-"),"-")</f>
        <v>-</v>
      </c>
      <c r="AG49" s="117" t="str">
        <f aca="false">IF(ISNUMBER(K49),ROUNDDOWN(MAX(K49,AE49),3),"-")</f>
        <v>-</v>
      </c>
      <c r="AH49" s="108" t="str">
        <f aca="false">IF(ISBLANK($G$1),"?",IF(ISNUMBER(AG49),CHOOSE(VLOOKUP($G$1,srtklasse,3,0),VLOOKUP(AG49,moylkl,VLOOKUP($G$1,srtklasse,2,0),1),VLOOKUP(AG49,moybkl,5,1),VLOOKUP(AG49,moy3kl,5,1)),"-"))</f>
        <v>-</v>
      </c>
      <c r="AI49" s="109" t="str">
        <f aca="false">IF(ISNUMBER(AG49),IF(VLOOKUP($G$1,srtklasse,2,0)=6,7,CHOOSE(VLOOKUP($G$1,srtklasse,3,0),VLOOKUP(AG49,moylkl,1,1),VLOOKUP(AG49,moybkl,1,1),VLOOKUP(AG49,moy3kl,1,1))),"-")</f>
        <v>-</v>
      </c>
      <c r="AJ49" s="109" t="str">
        <f aca="false">IF(ISNUMBER(AG49),IF(VLOOKUP($G$1,srtklasse,2,0)=6,11,CHOOSE(VLOOKUP($G$1,srtklasse,3,0),VLOOKUP(AG49,moylkl,3,1),VLOOKUP(AG49,moybkl,3,1),VLOOKUP(AG49,moy3kl,3,1))),"-")</f>
        <v>-</v>
      </c>
      <c r="AK49" s="110" t="str">
        <f aca="false">IF(ISNUMBER(AG49),AK48,"-")</f>
        <v>-</v>
      </c>
      <c r="AL49" s="111"/>
      <c r="AM49" s="111"/>
      <c r="AN49" s="111"/>
      <c r="AO49" s="113" t="str">
        <f aca="false">IF(OR(ISBLANK(AM49),ISBLANK(AN49)),"-",ROUNDDOWN(AM49/AN49,3))</f>
        <v>-</v>
      </c>
      <c r="AP49" s="109" t="str">
        <f aca="false">IF(ISNUMBER(AM49),IF(AK49&gt;0,ROUNDDOWN(AM49/(AH49*AK49)%,2),0),"-")</f>
        <v>-</v>
      </c>
      <c r="AQ49" s="109" t="str">
        <f aca="false">IF(OR(ISBLANK(AM49),ISBLANK(AN49)),"-",IF(AND(L49="nee",ISNUMBER(AE49)),IF(AO49/AJ49&gt;1,100,ROUNDDOWN(AO49/AJ49%,2)),ROUNDDOWN(AO49/AJ49%,2)))</f>
        <v>-</v>
      </c>
      <c r="AR49" s="119"/>
      <c r="AS49" s="117" t="str">
        <f aca="false">IF(ISNUMBER(AO49),IF(AND(NOT(ISNUMBER(AE49)),L49="nee"),AO49,ROUNDDOWN(AVERAGE(AG49,AO49),3)),"-")</f>
        <v>-</v>
      </c>
      <c r="AT49" s="120" t="str">
        <f aca="false">IF(ISNUMBER(AS49),IF(AS49&gt;=VLOOKUP($G$1,srtklasse,4,0),"P","-"),"-")</f>
        <v>-</v>
      </c>
      <c r="AU49" s="117" t="str">
        <f aca="false">IF(ISNUMBER(K49),ROUNDDOWN(MAX(K49,AE49,AS49),3),"-")</f>
        <v>-</v>
      </c>
      <c r="AV49" s="108" t="str">
        <f aca="false">IF(ISBLANK($G$1),"?",IF(ISNUMBER(AU49),CHOOSE(VLOOKUP($G$1,srtklasse,3,0),VLOOKUP(AU49,moylkl,VLOOKUP($G$1,srtklasse,2,0),1),VLOOKUP(AU49,moybkl,5,1),VLOOKUP(AU49,moy3kl,5,1)),"-"))</f>
        <v>-</v>
      </c>
      <c r="AW49" s="109" t="str">
        <f aca="false">IF(ISNUMBER(AU49),IF(VLOOKUP($G$1,srtklasse,2,0)=6,7,CHOOSE(VLOOKUP($G$1,srtklasse,3,0),VLOOKUP(AU49,moylkl,1,1),VLOOKUP(AU49,moybkl,1,1),VLOOKUP(AU49,moy3kl,1,1))),"-")</f>
        <v>-</v>
      </c>
      <c r="AX49" s="109" t="str">
        <f aca="false">IF(ISNUMBER(AU49),IF(VLOOKUP($G$1,srtklasse,2,0)=6,11,CHOOSE(VLOOKUP($G$1,srtklasse,3,0),VLOOKUP(AU49,moylkl,3,1),VLOOKUP(AU49,moybkl,3,1),VLOOKUP(AU49,moy3kl,3,1))),"-")</f>
        <v>-</v>
      </c>
      <c r="AY49" s="110" t="str">
        <f aca="false">IF(ISNUMBER(AU49),AY48,"-")</f>
        <v>-</v>
      </c>
      <c r="AZ49" s="111"/>
      <c r="BA49" s="111"/>
      <c r="BB49" s="111"/>
      <c r="BC49" s="113" t="str">
        <f aca="false">IF(OR(ISBLANK(BA49),ISBLANK(BB49)),"-",ROUNDDOWN(BA49/BB49,3))</f>
        <v>-</v>
      </c>
      <c r="BD49" s="109" t="str">
        <f aca="false">IF(ISNUMBER(BA49),IF(AY49&gt;0,ROUNDDOWN(BA49/(AV49*AY49)%,2),0),"-")</f>
        <v>-</v>
      </c>
      <c r="BE49" s="109" t="str">
        <f aca="false">IF(OR(ISBLANK(BA49),ISBLANK(BB49)),"-",(ROUNDDOWN(BC49/AX49%,2)))</f>
        <v>-</v>
      </c>
      <c r="BF49" s="119"/>
      <c r="BG49" s="117" t="str">
        <f aca="false">IF(ISNUMBER(BC49),ROUNDDOWN(AVERAGE(AU49,BC49),3),"-")</f>
        <v>-</v>
      </c>
      <c r="BH49" s="120" t="str">
        <f aca="false">IF(ISNUMBER(BG49),IF(BG49&gt;=VLOOKUP($G$1,srtklasse,4,0),"P","-"),"-")</f>
        <v>-</v>
      </c>
      <c r="BI49" s="117" t="str">
        <f aca="false">IF(ISNUMBER(BF49),ROUNDDOWN(MAX(K49,AE49,AS49,BG49),3),"-")</f>
        <v>-</v>
      </c>
      <c r="BJ49" s="108" t="str">
        <f aca="false">IF(ISBLANK($G$1),"?",IF(ISNUMBER(BI49),CHOOSE(VLOOKUP($G$1,srtklasse,3,0),VLOOKUP(BI49,moylkl,VLOOKUP($G$1,srtklasse,2,0),1),VLOOKUP(BI49,moybkl,5,1),VLOOKUP(BI49,moy3kl,5,1)),"-"))</f>
        <v>-</v>
      </c>
      <c r="BK49" s="109" t="str">
        <f aca="false">IF(ISNUMBER(BI49),IF(VLOOKUP($G$1,srtklasse,2,0)=6,7,CHOOSE(VLOOKUP($G$1,srtklasse,3,0),VLOOKUP(BI49,moylkl,1,1),VLOOKUP(BI49,moybkl,1,1),VLOOKUP(BI49,moy3kl,1,1))),"-")</f>
        <v>-</v>
      </c>
      <c r="BL49" s="109" t="str">
        <f aca="false">IF(ISNUMBER(BI49),IF(VLOOKUP($G$1,srtklasse,2,0)=6,11,CHOOSE(VLOOKUP($G$1,srtklasse,3,0),VLOOKUP(BI49,moylkl,3,1),VLOOKUP(BI49,moybkl,3,1),VLOOKUP(BI49,moy3kl,3,1))),"-")</f>
        <v>-</v>
      </c>
      <c r="BM49" s="110" t="str">
        <f aca="false">IF(ISNUMBER(BI49),$BM$4,"-")</f>
        <v>-</v>
      </c>
      <c r="BN49" s="111"/>
      <c r="BO49" s="111"/>
      <c r="BP49" s="113" t="str">
        <f aca="false">IF(OR(ISBLANK(BN49),ISBLANK(BO49)),"-",ROUNDDOWN(BN49/BO49,3))</f>
        <v>-</v>
      </c>
      <c r="BQ49" s="109" t="str">
        <f aca="false">IF(ISNUMBER(BN49),IF(BM49&gt;0,ROUNDDOWN(BN49/(BJ49*BM49)%,2),0),"-")</f>
        <v>-</v>
      </c>
      <c r="BR49" s="109" t="str">
        <f aca="false">IF(OR(ISBLANK(BN49),ISBLANK(BO49)),"-",(ROUNDDOWN(BP49/BL49%,2)))</f>
        <v>-</v>
      </c>
      <c r="BS49" s="119"/>
      <c r="BT49" s="117" t="str">
        <f aca="false">IF(ISNUMBER(BP49),ROUNDDOWN(AVERAGE(BI49,BP49),3),"-")</f>
        <v>-</v>
      </c>
      <c r="BU49" s="120" t="str">
        <f aca="false">IF(ISNUMBER(BT49),IF(BT49&gt;=VLOOKUP($G$1,srtklasse,4,0),"P","-"),"-")</f>
        <v>-</v>
      </c>
      <c r="BV49" s="117" t="str">
        <f aca="false">IF(SUM(V49,AO49,BC49,BP49)&gt;0,AVERAGE(IF(V49&gt;0,V49,""),IF(AO49&gt;0,AO49,""),IF(BC49&gt;0,BC49,""),IF(BP49&gt;0,BP49,"")),"-")</f>
        <v>-</v>
      </c>
      <c r="BW49" s="120" t="str">
        <f aca="false">IF(ISNUMBER(BV49),IF(BV49&gt;=VLOOKUP($G$1,srtklasse,4,0),"P","-"),"-")</f>
        <v>-</v>
      </c>
      <c r="BX49" s="121"/>
    </row>
    <row r="50" customFormat="false" ht="15" hidden="false" customHeight="true" outlineLevel="0" collapsed="false">
      <c r="A50" s="101" t="n">
        <f aca="false">A49+1</f>
        <v>43</v>
      </c>
      <c r="B50" s="102"/>
      <c r="C50" s="124"/>
      <c r="D50" s="102"/>
      <c r="E50" s="103"/>
      <c r="F50" s="102"/>
      <c r="G50" s="103"/>
      <c r="H50" s="122"/>
      <c r="I50" s="122"/>
      <c r="J50" s="122"/>
      <c r="K50" s="106" t="str">
        <f aca="false">IF(MAX(H50,I50,J50)=0,"",IF(AND(OR(ISNUMBER(H50),ISNUMBER(I50)),ISNUMBER(J50)),"XX",IF(ISNUMBER(J50),J50,MAX(H50,I50))))</f>
        <v/>
      </c>
      <c r="L50" s="107" t="str">
        <f aca="false">IF(ISNUMBER(K50),IF(ISNUMBER(J50),"NEE","JA"),"")</f>
        <v/>
      </c>
      <c r="M50" s="108" t="str">
        <f aca="false">IF(ISBLANK($G$1),"?",IF(ISNUMBER(K50),CHOOSE(VLOOKUP($G$1,srtklasse,3,0),VLOOKUP(K50,moylkl,VLOOKUP($G$1,srtklasse,2,0),1),VLOOKUP(K50,moybkl,5,1),VLOOKUP(K50,moy3kl,5,1)),"-"))</f>
        <v>-</v>
      </c>
      <c r="N50" s="109" t="str">
        <f aca="false">IF(ISNUMBER(K50),IF(VLOOKUP($G$1,srtklasse,2,0)=6,7,CHOOSE(VLOOKUP($G$1,srtklasse,3,0),VLOOKUP(K50,moylkl,1,1),VLOOKUP(K50,moybkl,1,1),VLOOKUP(K50,moy3kl,1,1))),"-")</f>
        <v>-</v>
      </c>
      <c r="O50" s="109" t="str">
        <f aca="false">IF(ISNUMBER(K50),IF(VLOOKUP($G$1,srtklasse,2,0)=6,11,CHOOSE(VLOOKUP($G$1,srtklasse,3,0),VLOOKUP(K50,moylkl,3,1),VLOOKUP(K50,moybkl,3,1),VLOOKUP(K50,moy3kl,3,1))),"-")</f>
        <v>-</v>
      </c>
      <c r="P50" s="110" t="str">
        <f aca="false">IF(ISNUMBER(K50),P49,"-")</f>
        <v>-</v>
      </c>
      <c r="Q50" s="111"/>
      <c r="R50" s="111"/>
      <c r="S50" s="111"/>
      <c r="T50" s="112" t="str">
        <f aca="false">IF(MAX(Q50:S50)&gt;0,P50,U50)</f>
        <v>-</v>
      </c>
      <c r="U50" s="112" t="str">
        <f aca="false">IF(ISBLANK(Q50),"-",Q50)</f>
        <v>-</v>
      </c>
      <c r="V50" s="113" t="str">
        <f aca="false">IF(OR(ISBLANK(R50),ISBLANK(S50)),"-",ROUNDDOWN(R50/S50,3))</f>
        <v>-</v>
      </c>
      <c r="W50" s="109" t="str">
        <f aca="false">IF(OR(ISBLANK(R50),ISBLANK(S50)),"-",IF(AND(L50="NEE",V50/O50&gt;1),100,ROUNDDOWN(V50/O50%,2)))</f>
        <v>-</v>
      </c>
      <c r="X50" s="109" t="str">
        <f aca="false">IF(ISNUMBER(R50),IF(T50&gt;0,ROUNDDOWN(R50/(M50*T50)%,2),0),"-")</f>
        <v>-</v>
      </c>
      <c r="Y50" s="114" t="str">
        <f aca="false">Y49</f>
        <v>M</v>
      </c>
      <c r="Z50" s="112" t="str">
        <f aca="false">IF(ISNUMBER(U50),RANK(U50,$U$8:$U$67,0)+((COUNT($U$8:$U$67)+1-RANK(U50,$U$8:$U$67,0)-RANK(U50,$U$8:$U$67,1))/2),"-")</f>
        <v>-</v>
      </c>
      <c r="AA50" s="112" t="str">
        <f aca="false">IF(Y50="M",IF(ISNUMBER(W50),RANK(W50,$W$8:$W$67,0)+((COUNT($W$8:$W$67)+1-RANK(W50,$W$8:$W$67,0)-RANK(W50,$W$8:$W$67,1))/2),"-"),IF(ISNUMBER(X50),RANK(X50,$X$8:$X$67,0)+((COUNT($X$8:$X$67)+1-RANK(X50,$X$8:$X$67,0)-RANK(X50,$X$8:$X$67,1))/2),"-"))</f>
        <v>-</v>
      </c>
      <c r="AB50" s="112" t="str">
        <f aca="false">IF(AND(ISNUMBER(Z50),ISNUMBER(AA50)),Z50+AA50,"-")</f>
        <v>-</v>
      </c>
      <c r="AC50" s="115" t="str">
        <f aca="false">IF(ISNUMBER(AB50),RANK(AB50,$AB$8:$AB$67,1)+((COUNT($AB$8:$AB$67)+1-RANK(AB50,$AB$8:$AB$67,0)-RANK(AB50,$AB$8:$AB$67,1))/2),"-")</f>
        <v>-</v>
      </c>
      <c r="AD50" s="116"/>
      <c r="AE50" s="117" t="str">
        <f aca="false">IF(ISNUMBER(V50),IF(L50="JA",ROUNDDOWN(AVERAGE(K50,V50),3),V50),"-")</f>
        <v>-</v>
      </c>
      <c r="AF50" s="118" t="str">
        <f aca="false">IF(ISNUMBER(AE50),IF(AE50&gt;=VLOOKUP($G$1,srtklasse,4,0),"P","-"),"-")</f>
        <v>-</v>
      </c>
      <c r="AG50" s="117" t="str">
        <f aca="false">IF(ISNUMBER(K50),ROUNDDOWN(MAX(K50,AE50),3),"-")</f>
        <v>-</v>
      </c>
      <c r="AH50" s="108" t="str">
        <f aca="false">IF(ISBLANK($G$1),"?",IF(ISNUMBER(AG50),CHOOSE(VLOOKUP($G$1,srtklasse,3,0),VLOOKUP(AG50,moylkl,VLOOKUP($G$1,srtklasse,2,0),1),VLOOKUP(AG50,moybkl,5,1),VLOOKUP(AG50,moy3kl,5,1)),"-"))</f>
        <v>-</v>
      </c>
      <c r="AI50" s="109" t="str">
        <f aca="false">IF(ISNUMBER(AG50),IF(VLOOKUP($G$1,srtklasse,2,0)=6,7,CHOOSE(VLOOKUP($G$1,srtklasse,3,0),VLOOKUP(AG50,moylkl,1,1),VLOOKUP(AG50,moybkl,1,1),VLOOKUP(AG50,moy3kl,1,1))),"-")</f>
        <v>-</v>
      </c>
      <c r="AJ50" s="109" t="str">
        <f aca="false">IF(ISNUMBER(AG50),IF(VLOOKUP($G$1,srtklasse,2,0)=6,11,CHOOSE(VLOOKUP($G$1,srtklasse,3,0),VLOOKUP(AG50,moylkl,3,1),VLOOKUP(AG50,moybkl,3,1),VLOOKUP(AG50,moy3kl,3,1))),"-")</f>
        <v>-</v>
      </c>
      <c r="AK50" s="110" t="str">
        <f aca="false">IF(ISNUMBER(AG50),AK49,"-")</f>
        <v>-</v>
      </c>
      <c r="AL50" s="111"/>
      <c r="AM50" s="111"/>
      <c r="AN50" s="111"/>
      <c r="AO50" s="113" t="str">
        <f aca="false">IF(OR(ISBLANK(AM50),ISBLANK(AN50)),"-",ROUNDDOWN(AM50/AN50,3))</f>
        <v>-</v>
      </c>
      <c r="AP50" s="109" t="str">
        <f aca="false">IF(ISNUMBER(AM50),IF(AK50&gt;0,ROUNDDOWN(AM50/(AH50*AK50)%,2),0),"-")</f>
        <v>-</v>
      </c>
      <c r="AQ50" s="109" t="str">
        <f aca="false">IF(OR(ISBLANK(AM50),ISBLANK(AN50)),"-",IF(AND(L50="nee",ISNUMBER(AE50)),IF(AO50/AJ50&gt;1,100,ROUNDDOWN(AO50/AJ50%,2)),ROUNDDOWN(AO50/AJ50%,2)))</f>
        <v>-</v>
      </c>
      <c r="AR50" s="119"/>
      <c r="AS50" s="117" t="str">
        <f aca="false">IF(ISNUMBER(AO50),IF(AND(NOT(ISNUMBER(AE50)),L50="nee"),AO50,ROUNDDOWN(AVERAGE(AG50,AO50),3)),"-")</f>
        <v>-</v>
      </c>
      <c r="AT50" s="120" t="str">
        <f aca="false">IF(ISNUMBER(AS50),IF(AS50&gt;=VLOOKUP($G$1,srtklasse,4,0),"P","-"),"-")</f>
        <v>-</v>
      </c>
      <c r="AU50" s="117" t="str">
        <f aca="false">IF(ISNUMBER(K50),ROUNDDOWN(MAX(K50,AE50,AS50),3),"-")</f>
        <v>-</v>
      </c>
      <c r="AV50" s="108" t="str">
        <f aca="false">IF(ISBLANK($G$1),"?",IF(ISNUMBER(AU50),CHOOSE(VLOOKUP($G$1,srtklasse,3,0),VLOOKUP(AU50,moylkl,VLOOKUP($G$1,srtklasse,2,0),1),VLOOKUP(AU50,moybkl,5,1),VLOOKUP(AU50,moy3kl,5,1)),"-"))</f>
        <v>-</v>
      </c>
      <c r="AW50" s="109" t="str">
        <f aca="false">IF(ISNUMBER(AU50),IF(VLOOKUP($G$1,srtklasse,2,0)=6,7,CHOOSE(VLOOKUP($G$1,srtklasse,3,0),VLOOKUP(AU50,moylkl,1,1),VLOOKUP(AU50,moybkl,1,1),VLOOKUP(AU50,moy3kl,1,1))),"-")</f>
        <v>-</v>
      </c>
      <c r="AX50" s="109" t="str">
        <f aca="false">IF(ISNUMBER(AU50),IF(VLOOKUP($G$1,srtklasse,2,0)=6,11,CHOOSE(VLOOKUP($G$1,srtklasse,3,0),VLOOKUP(AU50,moylkl,3,1),VLOOKUP(AU50,moybkl,3,1),VLOOKUP(AU50,moy3kl,3,1))),"-")</f>
        <v>-</v>
      </c>
      <c r="AY50" s="110" t="str">
        <f aca="false">IF(ISNUMBER(AU50),AY49,"-")</f>
        <v>-</v>
      </c>
      <c r="AZ50" s="111"/>
      <c r="BA50" s="111"/>
      <c r="BB50" s="111"/>
      <c r="BC50" s="113" t="str">
        <f aca="false">IF(OR(ISBLANK(BA50),ISBLANK(BB50)),"-",ROUNDDOWN(BA50/BB50,3))</f>
        <v>-</v>
      </c>
      <c r="BD50" s="109" t="str">
        <f aca="false">IF(ISNUMBER(BA50),IF(AY50&gt;0,ROUNDDOWN(BA50/(AV50*AY50)%,2),0),"-")</f>
        <v>-</v>
      </c>
      <c r="BE50" s="109" t="str">
        <f aca="false">IF(OR(ISBLANK(BA50),ISBLANK(BB50)),"-",(ROUNDDOWN(BC50/AX50%,2)))</f>
        <v>-</v>
      </c>
      <c r="BF50" s="119"/>
      <c r="BG50" s="117" t="str">
        <f aca="false">IF(ISNUMBER(BC50),ROUNDDOWN(AVERAGE(AU50,BC50),3),"-")</f>
        <v>-</v>
      </c>
      <c r="BH50" s="120" t="str">
        <f aca="false">IF(ISNUMBER(BG50),IF(BG50&gt;=VLOOKUP($G$1,srtklasse,4,0),"P","-"),"-")</f>
        <v>-</v>
      </c>
      <c r="BI50" s="117" t="str">
        <f aca="false">IF(ISNUMBER(BF50),ROUNDDOWN(MAX(K50,AE50,AS50,BG50),3),"-")</f>
        <v>-</v>
      </c>
      <c r="BJ50" s="108" t="str">
        <f aca="false">IF(ISBLANK($G$1),"?",IF(ISNUMBER(BI50),CHOOSE(VLOOKUP($G$1,srtklasse,3,0),VLOOKUP(BI50,moylkl,VLOOKUP($G$1,srtklasse,2,0),1),VLOOKUP(BI50,moybkl,5,1),VLOOKUP(BI50,moy3kl,5,1)),"-"))</f>
        <v>-</v>
      </c>
      <c r="BK50" s="109" t="str">
        <f aca="false">IF(ISNUMBER(BI50),IF(VLOOKUP($G$1,srtklasse,2,0)=6,7,CHOOSE(VLOOKUP($G$1,srtklasse,3,0),VLOOKUP(BI50,moylkl,1,1),VLOOKUP(BI50,moybkl,1,1),VLOOKUP(BI50,moy3kl,1,1))),"-")</f>
        <v>-</v>
      </c>
      <c r="BL50" s="109" t="str">
        <f aca="false">IF(ISNUMBER(BI50),IF(VLOOKUP($G$1,srtklasse,2,0)=6,11,CHOOSE(VLOOKUP($G$1,srtklasse,3,0),VLOOKUP(BI50,moylkl,3,1),VLOOKUP(BI50,moybkl,3,1),VLOOKUP(BI50,moy3kl,3,1))),"-")</f>
        <v>-</v>
      </c>
      <c r="BM50" s="110" t="str">
        <f aca="false">IF(ISNUMBER(BI50),$BM$4,"-")</f>
        <v>-</v>
      </c>
      <c r="BN50" s="111"/>
      <c r="BO50" s="111"/>
      <c r="BP50" s="113" t="str">
        <f aca="false">IF(OR(ISBLANK(BN50),ISBLANK(BO50)),"-",ROUNDDOWN(BN50/BO50,3))</f>
        <v>-</v>
      </c>
      <c r="BQ50" s="109" t="str">
        <f aca="false">IF(ISNUMBER(BN50),IF(BM50&gt;0,ROUNDDOWN(BN50/(BJ50*BM50)%,2),0),"-")</f>
        <v>-</v>
      </c>
      <c r="BR50" s="109" t="str">
        <f aca="false">IF(OR(ISBLANK(BN50),ISBLANK(BO50)),"-",(ROUNDDOWN(BP50/BL50%,2)))</f>
        <v>-</v>
      </c>
      <c r="BS50" s="119"/>
      <c r="BT50" s="117" t="str">
        <f aca="false">IF(ISNUMBER(BP50),ROUNDDOWN(AVERAGE(BI50,BP50),3),"-")</f>
        <v>-</v>
      </c>
      <c r="BU50" s="120" t="str">
        <f aca="false">IF(ISNUMBER(BT50),IF(BT50&gt;=VLOOKUP($G$1,srtklasse,4,0),"P","-"),"-")</f>
        <v>-</v>
      </c>
      <c r="BV50" s="117" t="str">
        <f aca="false">IF(SUM(V50,AO50,BC50,BP50)&gt;0,AVERAGE(IF(V50&gt;0,V50,""),IF(AO50&gt;0,AO50,""),IF(BC50&gt;0,BC50,""),IF(BP50&gt;0,BP50,"")),"-")</f>
        <v>-</v>
      </c>
      <c r="BW50" s="120" t="str">
        <f aca="false">IF(ISNUMBER(BV50),IF(BV50&gt;=VLOOKUP($G$1,srtklasse,4,0),"P","-"),"-")</f>
        <v>-</v>
      </c>
      <c r="BX50" s="121"/>
    </row>
    <row r="51" customFormat="false" ht="15" hidden="false" customHeight="true" outlineLevel="0" collapsed="false">
      <c r="A51" s="101" t="n">
        <f aca="false">A50+1</f>
        <v>44</v>
      </c>
      <c r="B51" s="102"/>
      <c r="C51" s="124"/>
      <c r="D51" s="102"/>
      <c r="E51" s="103"/>
      <c r="F51" s="102"/>
      <c r="G51" s="103"/>
      <c r="H51" s="122"/>
      <c r="I51" s="122"/>
      <c r="J51" s="122"/>
      <c r="K51" s="106" t="str">
        <f aca="false">IF(MAX(H51,I51,J51)=0,"",IF(AND(OR(ISNUMBER(H51),ISNUMBER(I51)),ISNUMBER(J51)),"XX",IF(ISNUMBER(J51),J51,MAX(H51,I51))))</f>
        <v/>
      </c>
      <c r="L51" s="107" t="str">
        <f aca="false">IF(ISNUMBER(K51),IF(ISNUMBER(J51),"NEE","JA"),"")</f>
        <v/>
      </c>
      <c r="M51" s="108" t="str">
        <f aca="false">IF(ISBLANK($G$1),"?",IF(ISNUMBER(K51),CHOOSE(VLOOKUP($G$1,srtklasse,3,0),VLOOKUP(K51,moylkl,VLOOKUP($G$1,srtklasse,2,0),1),VLOOKUP(K51,moybkl,5,1),VLOOKUP(K51,moy3kl,5,1)),"-"))</f>
        <v>-</v>
      </c>
      <c r="N51" s="109" t="str">
        <f aca="false">IF(ISNUMBER(K51),IF(VLOOKUP($G$1,srtklasse,2,0)=6,7,CHOOSE(VLOOKUP($G$1,srtklasse,3,0),VLOOKUP(K51,moylkl,1,1),VLOOKUP(K51,moybkl,1,1),VLOOKUP(K51,moy3kl,1,1))),"-")</f>
        <v>-</v>
      </c>
      <c r="O51" s="109" t="str">
        <f aca="false">IF(ISNUMBER(K51),IF(VLOOKUP($G$1,srtklasse,2,0)=6,11,CHOOSE(VLOOKUP($G$1,srtklasse,3,0),VLOOKUP(K51,moylkl,3,1),VLOOKUP(K51,moybkl,3,1),VLOOKUP(K51,moy3kl,3,1))),"-")</f>
        <v>-</v>
      </c>
      <c r="P51" s="110" t="str">
        <f aca="false">IF(ISNUMBER(K51),P50,"-")</f>
        <v>-</v>
      </c>
      <c r="Q51" s="111"/>
      <c r="R51" s="111"/>
      <c r="S51" s="111"/>
      <c r="T51" s="112" t="str">
        <f aca="false">IF(MAX(Q51:S51)&gt;0,P51,U51)</f>
        <v>-</v>
      </c>
      <c r="U51" s="112" t="str">
        <f aca="false">IF(ISBLANK(Q51),"-",Q51)</f>
        <v>-</v>
      </c>
      <c r="V51" s="113" t="str">
        <f aca="false">IF(OR(ISBLANK(R51),ISBLANK(S51)),"-",ROUNDDOWN(R51/S51,3))</f>
        <v>-</v>
      </c>
      <c r="W51" s="109" t="str">
        <f aca="false">IF(OR(ISBLANK(R51),ISBLANK(S51)),"-",IF(AND(L51="NEE",V51/O51&gt;1),100,ROUNDDOWN(V51/O51%,2)))</f>
        <v>-</v>
      </c>
      <c r="X51" s="109" t="str">
        <f aca="false">IF(ISNUMBER(R51),IF(T51&gt;0,ROUNDDOWN(R51/(M51*T51)%,2),0),"-")</f>
        <v>-</v>
      </c>
      <c r="Y51" s="114" t="str">
        <f aca="false">Y50</f>
        <v>M</v>
      </c>
      <c r="Z51" s="112" t="str">
        <f aca="false">IF(ISNUMBER(U51),RANK(U51,$U$8:$U$67,0)+((COUNT($U$8:$U$67)+1-RANK(U51,$U$8:$U$67,0)-RANK(U51,$U$8:$U$67,1))/2),"-")</f>
        <v>-</v>
      </c>
      <c r="AA51" s="112" t="str">
        <f aca="false">IF(Y51="M",IF(ISNUMBER(W51),RANK(W51,$W$8:$W$67,0)+((COUNT($W$8:$W$67)+1-RANK(W51,$W$8:$W$67,0)-RANK(W51,$W$8:$W$67,1))/2),"-"),IF(ISNUMBER(X51),RANK(X51,$X$8:$X$67,0)+((COUNT($X$8:$X$67)+1-RANK(X51,$X$8:$X$67,0)-RANK(X51,$X$8:$X$67,1))/2),"-"))</f>
        <v>-</v>
      </c>
      <c r="AB51" s="112" t="str">
        <f aca="false">IF(AND(ISNUMBER(Z51),ISNUMBER(AA51)),Z51+AA51,"-")</f>
        <v>-</v>
      </c>
      <c r="AC51" s="115" t="str">
        <f aca="false">IF(ISNUMBER(AB51),RANK(AB51,$AB$8:$AB$67,1)+((COUNT($AB$8:$AB$67)+1-RANK(AB51,$AB$8:$AB$67,0)-RANK(AB51,$AB$8:$AB$67,1))/2),"-")</f>
        <v>-</v>
      </c>
      <c r="AD51" s="116"/>
      <c r="AE51" s="117" t="str">
        <f aca="false">IF(ISNUMBER(V51),IF(L51="JA",ROUNDDOWN(AVERAGE(K51,V51),3),V51),"-")</f>
        <v>-</v>
      </c>
      <c r="AF51" s="118" t="str">
        <f aca="false">IF(ISNUMBER(AE51),IF(AE51&gt;=VLOOKUP($G$1,srtklasse,4,0),"P","-"),"-")</f>
        <v>-</v>
      </c>
      <c r="AG51" s="117" t="str">
        <f aca="false">IF(ISNUMBER(K51),ROUNDDOWN(MAX(K51,AE51),3),"-")</f>
        <v>-</v>
      </c>
      <c r="AH51" s="108" t="str">
        <f aca="false">IF(ISBLANK($G$1),"?",IF(ISNUMBER(AG51),CHOOSE(VLOOKUP($G$1,srtklasse,3,0),VLOOKUP(AG51,moylkl,VLOOKUP($G$1,srtklasse,2,0),1),VLOOKUP(AG51,moybkl,5,1),VLOOKUP(AG51,moy3kl,5,1)),"-"))</f>
        <v>-</v>
      </c>
      <c r="AI51" s="109" t="str">
        <f aca="false">IF(ISNUMBER(AG51),IF(VLOOKUP($G$1,srtklasse,2,0)=6,7,CHOOSE(VLOOKUP($G$1,srtklasse,3,0),VLOOKUP(AG51,moylkl,1,1),VLOOKUP(AG51,moybkl,1,1),VLOOKUP(AG51,moy3kl,1,1))),"-")</f>
        <v>-</v>
      </c>
      <c r="AJ51" s="109" t="str">
        <f aca="false">IF(ISNUMBER(AG51),IF(VLOOKUP($G$1,srtklasse,2,0)=6,11,CHOOSE(VLOOKUP($G$1,srtklasse,3,0),VLOOKUP(AG51,moylkl,3,1),VLOOKUP(AG51,moybkl,3,1),VLOOKUP(AG51,moy3kl,3,1))),"-")</f>
        <v>-</v>
      </c>
      <c r="AK51" s="110" t="str">
        <f aca="false">IF(ISNUMBER(AG51),AK50,"-")</f>
        <v>-</v>
      </c>
      <c r="AL51" s="111"/>
      <c r="AM51" s="111"/>
      <c r="AN51" s="111"/>
      <c r="AO51" s="113" t="str">
        <f aca="false">IF(OR(ISBLANK(AM51),ISBLANK(AN51)),"-",ROUNDDOWN(AM51/AN51,3))</f>
        <v>-</v>
      </c>
      <c r="AP51" s="109" t="str">
        <f aca="false">IF(ISNUMBER(AM51),IF(AK51&gt;0,ROUNDDOWN(AM51/(AH51*AK51)%,2),0),"-")</f>
        <v>-</v>
      </c>
      <c r="AQ51" s="109" t="str">
        <f aca="false">IF(OR(ISBLANK(AM51),ISBLANK(AN51)),"-",IF(AND(L51="nee",ISNUMBER(AE51)),IF(AO51/AJ51&gt;1,100,ROUNDDOWN(AO51/AJ51%,2)),ROUNDDOWN(AO51/AJ51%,2)))</f>
        <v>-</v>
      </c>
      <c r="AR51" s="119"/>
      <c r="AS51" s="117" t="str">
        <f aca="false">IF(ISNUMBER(AO51),IF(AND(NOT(ISNUMBER(AE51)),L51="nee"),AO51,ROUNDDOWN(AVERAGE(AG51,AO51),3)),"-")</f>
        <v>-</v>
      </c>
      <c r="AT51" s="120" t="str">
        <f aca="false">IF(ISNUMBER(AS51),IF(AS51&gt;=VLOOKUP($G$1,srtklasse,4,0),"P","-"),"-")</f>
        <v>-</v>
      </c>
      <c r="AU51" s="117" t="str">
        <f aca="false">IF(ISNUMBER(K51),ROUNDDOWN(MAX(K51,AE51,AS51),3),"-")</f>
        <v>-</v>
      </c>
      <c r="AV51" s="108" t="str">
        <f aca="false">IF(ISBLANK($G$1),"?",IF(ISNUMBER(AU51),CHOOSE(VLOOKUP($G$1,srtklasse,3,0),VLOOKUP(AU51,moylkl,VLOOKUP($G$1,srtklasse,2,0),1),VLOOKUP(AU51,moybkl,5,1),VLOOKUP(AU51,moy3kl,5,1)),"-"))</f>
        <v>-</v>
      </c>
      <c r="AW51" s="109" t="str">
        <f aca="false">IF(ISNUMBER(AU51),IF(VLOOKUP($G$1,srtklasse,2,0)=6,7,CHOOSE(VLOOKUP($G$1,srtklasse,3,0),VLOOKUP(AU51,moylkl,1,1),VLOOKUP(AU51,moybkl,1,1),VLOOKUP(AU51,moy3kl,1,1))),"-")</f>
        <v>-</v>
      </c>
      <c r="AX51" s="109" t="str">
        <f aca="false">IF(ISNUMBER(AU51),IF(VLOOKUP($G$1,srtklasse,2,0)=6,11,CHOOSE(VLOOKUP($G$1,srtklasse,3,0),VLOOKUP(AU51,moylkl,3,1),VLOOKUP(AU51,moybkl,3,1),VLOOKUP(AU51,moy3kl,3,1))),"-")</f>
        <v>-</v>
      </c>
      <c r="AY51" s="110" t="str">
        <f aca="false">IF(ISNUMBER(AU51),AY50,"-")</f>
        <v>-</v>
      </c>
      <c r="AZ51" s="111"/>
      <c r="BA51" s="111"/>
      <c r="BB51" s="111"/>
      <c r="BC51" s="113" t="str">
        <f aca="false">IF(OR(ISBLANK(BA51),ISBLANK(BB51)),"-",ROUNDDOWN(BA51/BB51,3))</f>
        <v>-</v>
      </c>
      <c r="BD51" s="109" t="str">
        <f aca="false">IF(ISNUMBER(BA51),IF(AY51&gt;0,ROUNDDOWN(BA51/(AV51*AY51)%,2),0),"-")</f>
        <v>-</v>
      </c>
      <c r="BE51" s="109" t="str">
        <f aca="false">IF(OR(ISBLANK(BA51),ISBLANK(BB51)),"-",(ROUNDDOWN(BC51/AX51%,2)))</f>
        <v>-</v>
      </c>
      <c r="BF51" s="119"/>
      <c r="BG51" s="117" t="str">
        <f aca="false">IF(ISNUMBER(BC51),ROUNDDOWN(AVERAGE(AU51,BC51),3),"-")</f>
        <v>-</v>
      </c>
      <c r="BH51" s="120" t="str">
        <f aca="false">IF(ISNUMBER(BG51),IF(BG51&gt;=VLOOKUP($G$1,srtklasse,4,0),"P","-"),"-")</f>
        <v>-</v>
      </c>
      <c r="BI51" s="117" t="str">
        <f aca="false">IF(ISNUMBER(BF51),ROUNDDOWN(MAX(K51,AE51,AS51,BG51),3),"-")</f>
        <v>-</v>
      </c>
      <c r="BJ51" s="108" t="str">
        <f aca="false">IF(ISBLANK($G$1),"?",IF(ISNUMBER(BI51),CHOOSE(VLOOKUP($G$1,srtklasse,3,0),VLOOKUP(BI51,moylkl,VLOOKUP($G$1,srtklasse,2,0),1),VLOOKUP(BI51,moybkl,5,1),VLOOKUP(BI51,moy3kl,5,1)),"-"))</f>
        <v>-</v>
      </c>
      <c r="BK51" s="109" t="str">
        <f aca="false">IF(ISNUMBER(BI51),IF(VLOOKUP($G$1,srtklasse,2,0)=6,7,CHOOSE(VLOOKUP($G$1,srtklasse,3,0),VLOOKUP(BI51,moylkl,1,1),VLOOKUP(BI51,moybkl,1,1),VLOOKUP(BI51,moy3kl,1,1))),"-")</f>
        <v>-</v>
      </c>
      <c r="BL51" s="109" t="str">
        <f aca="false">IF(ISNUMBER(BI51),IF(VLOOKUP($G$1,srtklasse,2,0)=6,11,CHOOSE(VLOOKUP($G$1,srtklasse,3,0),VLOOKUP(BI51,moylkl,3,1),VLOOKUP(BI51,moybkl,3,1),VLOOKUP(BI51,moy3kl,3,1))),"-")</f>
        <v>-</v>
      </c>
      <c r="BM51" s="110" t="str">
        <f aca="false">IF(ISNUMBER(BI51),$BM$4,"-")</f>
        <v>-</v>
      </c>
      <c r="BN51" s="111"/>
      <c r="BO51" s="111"/>
      <c r="BP51" s="113" t="str">
        <f aca="false">IF(OR(ISBLANK(BN51),ISBLANK(BO51)),"-",ROUNDDOWN(BN51/BO51,3))</f>
        <v>-</v>
      </c>
      <c r="BQ51" s="109" t="str">
        <f aca="false">IF(ISNUMBER(BN51),IF(BM51&gt;0,ROUNDDOWN(BN51/(BJ51*BM51)%,2),0),"-")</f>
        <v>-</v>
      </c>
      <c r="BR51" s="109" t="str">
        <f aca="false">IF(OR(ISBLANK(BN51),ISBLANK(BO51)),"-",(ROUNDDOWN(BP51/BL51%,2)))</f>
        <v>-</v>
      </c>
      <c r="BS51" s="119"/>
      <c r="BT51" s="117" t="str">
        <f aca="false">IF(ISNUMBER(BP51),ROUNDDOWN(AVERAGE(BI51,BP51),3),"-")</f>
        <v>-</v>
      </c>
      <c r="BU51" s="120" t="str">
        <f aca="false">IF(ISNUMBER(BT51),IF(BT51&gt;=VLOOKUP($G$1,srtklasse,4,0),"P","-"),"-")</f>
        <v>-</v>
      </c>
      <c r="BV51" s="117" t="str">
        <f aca="false">IF(SUM(V51,AO51,BC51,BP51)&gt;0,AVERAGE(IF(V51&gt;0,V51,""),IF(AO51&gt;0,AO51,""),IF(BC51&gt;0,BC51,""),IF(BP51&gt;0,BP51,"")),"-")</f>
        <v>-</v>
      </c>
      <c r="BW51" s="120" t="str">
        <f aca="false">IF(ISNUMBER(BV51),IF(BV51&gt;=VLOOKUP($G$1,srtklasse,4,0),"P","-"),"-")</f>
        <v>-</v>
      </c>
      <c r="BX51" s="121"/>
    </row>
    <row r="52" customFormat="false" ht="15" hidden="false" customHeight="true" outlineLevel="0" collapsed="false">
      <c r="A52" s="101" t="n">
        <f aca="false">A51+1</f>
        <v>45</v>
      </c>
      <c r="B52" s="102"/>
      <c r="C52" s="124"/>
      <c r="D52" s="102"/>
      <c r="E52" s="103"/>
      <c r="F52" s="102"/>
      <c r="G52" s="103"/>
      <c r="H52" s="122"/>
      <c r="I52" s="122"/>
      <c r="J52" s="122"/>
      <c r="K52" s="106" t="str">
        <f aca="false">IF(MAX(H52,I52,J52)=0,"",IF(AND(OR(ISNUMBER(H52),ISNUMBER(I52)),ISNUMBER(J52)),"XX",IF(ISNUMBER(J52),J52,MAX(H52,I52))))</f>
        <v/>
      </c>
      <c r="L52" s="107" t="str">
        <f aca="false">IF(ISNUMBER(K52),IF(ISNUMBER(J52),"NEE","JA"),"")</f>
        <v/>
      </c>
      <c r="M52" s="108" t="str">
        <f aca="false">IF(ISBLANK($G$1),"?",IF(ISNUMBER(K52),CHOOSE(VLOOKUP($G$1,srtklasse,3,0),VLOOKUP(K52,moylkl,VLOOKUP($G$1,srtklasse,2,0),1),VLOOKUP(K52,moybkl,5,1),VLOOKUP(K52,moy3kl,5,1)),"-"))</f>
        <v>-</v>
      </c>
      <c r="N52" s="109" t="str">
        <f aca="false">IF(ISNUMBER(K52),IF(VLOOKUP($G$1,srtklasse,2,0)=6,7,CHOOSE(VLOOKUP($G$1,srtklasse,3,0),VLOOKUP(K52,moylkl,1,1),VLOOKUP(K52,moybkl,1,1),VLOOKUP(K52,moy3kl,1,1))),"-")</f>
        <v>-</v>
      </c>
      <c r="O52" s="109" t="str">
        <f aca="false">IF(ISNUMBER(K52),IF(VLOOKUP($G$1,srtklasse,2,0)=6,11,CHOOSE(VLOOKUP($G$1,srtklasse,3,0),VLOOKUP(K52,moylkl,3,1),VLOOKUP(K52,moybkl,3,1),VLOOKUP(K52,moy3kl,3,1))),"-")</f>
        <v>-</v>
      </c>
      <c r="P52" s="110" t="str">
        <f aca="false">IF(ISNUMBER(K52),P51,"-")</f>
        <v>-</v>
      </c>
      <c r="Q52" s="111"/>
      <c r="R52" s="111"/>
      <c r="S52" s="111"/>
      <c r="T52" s="112" t="str">
        <f aca="false">IF(MAX(Q52:S52)&gt;0,P52,U52)</f>
        <v>-</v>
      </c>
      <c r="U52" s="112" t="str">
        <f aca="false">IF(ISBLANK(Q52),"-",Q52)</f>
        <v>-</v>
      </c>
      <c r="V52" s="113" t="str">
        <f aca="false">IF(OR(ISBLANK(R52),ISBLANK(S52)),"-",ROUNDDOWN(R52/S52,3))</f>
        <v>-</v>
      </c>
      <c r="W52" s="109" t="str">
        <f aca="false">IF(OR(ISBLANK(R52),ISBLANK(S52)),"-",IF(AND(L52="NEE",V52/O52&gt;1),100,ROUNDDOWN(V52/O52%,2)))</f>
        <v>-</v>
      </c>
      <c r="X52" s="109" t="str">
        <f aca="false">IF(ISNUMBER(R52),IF(T52&gt;0,ROUNDDOWN(R52/(M52*T52)%,2),0),"-")</f>
        <v>-</v>
      </c>
      <c r="Y52" s="114" t="str">
        <f aca="false">Y51</f>
        <v>M</v>
      </c>
      <c r="Z52" s="112" t="str">
        <f aca="false">IF(ISNUMBER(U52),RANK(U52,$U$8:$U$67,0)+((COUNT($U$8:$U$67)+1-RANK(U52,$U$8:$U$67,0)-RANK(U52,$U$8:$U$67,1))/2),"-")</f>
        <v>-</v>
      </c>
      <c r="AA52" s="112" t="str">
        <f aca="false">IF(Y52="M",IF(ISNUMBER(W52),RANK(W52,$W$8:$W$67,0)+((COUNT($W$8:$W$67)+1-RANK(W52,$W$8:$W$67,0)-RANK(W52,$W$8:$W$67,1))/2),"-"),IF(ISNUMBER(X52),RANK(X52,$X$8:$X$67,0)+((COUNT($X$8:$X$67)+1-RANK(X52,$X$8:$X$67,0)-RANK(X52,$X$8:$X$67,1))/2),"-"))</f>
        <v>-</v>
      </c>
      <c r="AB52" s="112" t="str">
        <f aca="false">IF(AND(ISNUMBER(Z52),ISNUMBER(AA52)),Z52+AA52,"-")</f>
        <v>-</v>
      </c>
      <c r="AC52" s="115" t="str">
        <f aca="false">IF(ISNUMBER(AB52),RANK(AB52,$AB$8:$AB$67,1)+((COUNT($AB$8:$AB$67)+1-RANK(AB52,$AB$8:$AB$67,0)-RANK(AB52,$AB$8:$AB$67,1))/2),"-")</f>
        <v>-</v>
      </c>
      <c r="AD52" s="116"/>
      <c r="AE52" s="117" t="str">
        <f aca="false">IF(ISNUMBER(V52),IF(L52="JA",ROUNDDOWN(AVERAGE(K52,V52),3),V52),"-")</f>
        <v>-</v>
      </c>
      <c r="AF52" s="118" t="str">
        <f aca="false">IF(ISNUMBER(AE52),IF(AE52&gt;=VLOOKUP($G$1,srtklasse,4,0),"P","-"),"-")</f>
        <v>-</v>
      </c>
      <c r="AG52" s="117" t="str">
        <f aca="false">IF(ISNUMBER(K52),ROUNDDOWN(MAX(K52,AE52),3),"-")</f>
        <v>-</v>
      </c>
      <c r="AH52" s="108" t="str">
        <f aca="false">IF(ISBLANK($G$1),"?",IF(ISNUMBER(AG52),CHOOSE(VLOOKUP($G$1,srtklasse,3,0),VLOOKUP(AG52,moylkl,VLOOKUP($G$1,srtklasse,2,0),1),VLOOKUP(AG52,moybkl,5,1),VLOOKUP(AG52,moy3kl,5,1)),"-"))</f>
        <v>-</v>
      </c>
      <c r="AI52" s="109" t="str">
        <f aca="false">IF(ISNUMBER(AG52),IF(VLOOKUP($G$1,srtklasse,2,0)=6,7,CHOOSE(VLOOKUP($G$1,srtklasse,3,0),VLOOKUP(AG52,moylkl,1,1),VLOOKUP(AG52,moybkl,1,1),VLOOKUP(AG52,moy3kl,1,1))),"-")</f>
        <v>-</v>
      </c>
      <c r="AJ52" s="109" t="str">
        <f aca="false">IF(ISNUMBER(AG52),IF(VLOOKUP($G$1,srtklasse,2,0)=6,11,CHOOSE(VLOOKUP($G$1,srtklasse,3,0),VLOOKUP(AG52,moylkl,3,1),VLOOKUP(AG52,moybkl,3,1),VLOOKUP(AG52,moy3kl,3,1))),"-")</f>
        <v>-</v>
      </c>
      <c r="AK52" s="110" t="str">
        <f aca="false">IF(ISNUMBER(AG52),AK51,"-")</f>
        <v>-</v>
      </c>
      <c r="AL52" s="111"/>
      <c r="AM52" s="111"/>
      <c r="AN52" s="111"/>
      <c r="AO52" s="113" t="str">
        <f aca="false">IF(OR(ISBLANK(AM52),ISBLANK(AN52)),"-",ROUNDDOWN(AM52/AN52,3))</f>
        <v>-</v>
      </c>
      <c r="AP52" s="109" t="str">
        <f aca="false">IF(ISNUMBER(AM52),IF(AK52&gt;0,ROUNDDOWN(AM52/(AH52*AK52)%,2),0),"-")</f>
        <v>-</v>
      </c>
      <c r="AQ52" s="109" t="str">
        <f aca="false">IF(OR(ISBLANK(AM52),ISBLANK(AN52)),"-",IF(AND(L52="nee",ISNUMBER(AE52)),IF(AO52/AJ52&gt;1,100,ROUNDDOWN(AO52/AJ52%,2)),ROUNDDOWN(AO52/AJ52%,2)))</f>
        <v>-</v>
      </c>
      <c r="AR52" s="119"/>
      <c r="AS52" s="117" t="str">
        <f aca="false">IF(ISNUMBER(AO52),IF(AND(NOT(ISNUMBER(AE52)),L52="nee"),AO52,ROUNDDOWN(AVERAGE(AG52,AO52),3)),"-")</f>
        <v>-</v>
      </c>
      <c r="AT52" s="120" t="str">
        <f aca="false">IF(ISNUMBER(AS52),IF(AS52&gt;=VLOOKUP($G$1,srtklasse,4,0),"P","-"),"-")</f>
        <v>-</v>
      </c>
      <c r="AU52" s="117" t="str">
        <f aca="false">IF(ISNUMBER(K52),ROUNDDOWN(MAX(K52,AE52,AS52),3),"-")</f>
        <v>-</v>
      </c>
      <c r="AV52" s="108" t="str">
        <f aca="false">IF(ISBLANK($G$1),"?",IF(ISNUMBER(AU52),CHOOSE(VLOOKUP($G$1,srtklasse,3,0),VLOOKUP(AU52,moylkl,VLOOKUP($G$1,srtklasse,2,0),1),VLOOKUP(AU52,moybkl,5,1),VLOOKUP(AU52,moy3kl,5,1)),"-"))</f>
        <v>-</v>
      </c>
      <c r="AW52" s="109" t="str">
        <f aca="false">IF(ISNUMBER(AU52),IF(VLOOKUP($G$1,srtklasse,2,0)=6,7,CHOOSE(VLOOKUP($G$1,srtklasse,3,0),VLOOKUP(AU52,moylkl,1,1),VLOOKUP(AU52,moybkl,1,1),VLOOKUP(AU52,moy3kl,1,1))),"-")</f>
        <v>-</v>
      </c>
      <c r="AX52" s="109" t="str">
        <f aca="false">IF(ISNUMBER(AU52),IF(VLOOKUP($G$1,srtklasse,2,0)=6,11,CHOOSE(VLOOKUP($G$1,srtklasse,3,0),VLOOKUP(AU52,moylkl,3,1),VLOOKUP(AU52,moybkl,3,1),VLOOKUP(AU52,moy3kl,3,1))),"-")</f>
        <v>-</v>
      </c>
      <c r="AY52" s="110" t="str">
        <f aca="false">IF(ISNUMBER(AU52),AY51,"-")</f>
        <v>-</v>
      </c>
      <c r="AZ52" s="111"/>
      <c r="BA52" s="111"/>
      <c r="BB52" s="111"/>
      <c r="BC52" s="113" t="str">
        <f aca="false">IF(OR(ISBLANK(BA52),ISBLANK(BB52)),"-",ROUNDDOWN(BA52/BB52,3))</f>
        <v>-</v>
      </c>
      <c r="BD52" s="109" t="str">
        <f aca="false">IF(ISNUMBER(BA52),IF(AY52&gt;0,ROUNDDOWN(BA52/(AV52*AY52)%,2),0),"-")</f>
        <v>-</v>
      </c>
      <c r="BE52" s="109" t="str">
        <f aca="false">IF(OR(ISBLANK(BA52),ISBLANK(BB52)),"-",(ROUNDDOWN(BC52/AX52%,2)))</f>
        <v>-</v>
      </c>
      <c r="BF52" s="119"/>
      <c r="BG52" s="117" t="str">
        <f aca="false">IF(ISNUMBER(BC52),ROUNDDOWN(AVERAGE(AU52,BC52),3),"-")</f>
        <v>-</v>
      </c>
      <c r="BH52" s="120" t="str">
        <f aca="false">IF(ISNUMBER(BG52),IF(BG52&gt;=VLOOKUP($G$1,srtklasse,4,0),"P","-"),"-")</f>
        <v>-</v>
      </c>
      <c r="BI52" s="117" t="str">
        <f aca="false">IF(ISNUMBER(BF52),ROUNDDOWN(MAX(K52,AE52,AS52,BG52),3),"-")</f>
        <v>-</v>
      </c>
      <c r="BJ52" s="108" t="str">
        <f aca="false">IF(ISBLANK($G$1),"?",IF(ISNUMBER(BI52),CHOOSE(VLOOKUP($G$1,srtklasse,3,0),VLOOKUP(BI52,moylkl,VLOOKUP($G$1,srtklasse,2,0),1),VLOOKUP(BI52,moybkl,5,1),VLOOKUP(BI52,moy3kl,5,1)),"-"))</f>
        <v>-</v>
      </c>
      <c r="BK52" s="109" t="str">
        <f aca="false">IF(ISNUMBER(BI52),IF(VLOOKUP($G$1,srtklasse,2,0)=6,7,CHOOSE(VLOOKUP($G$1,srtklasse,3,0),VLOOKUP(BI52,moylkl,1,1),VLOOKUP(BI52,moybkl,1,1),VLOOKUP(BI52,moy3kl,1,1))),"-")</f>
        <v>-</v>
      </c>
      <c r="BL52" s="109" t="str">
        <f aca="false">IF(ISNUMBER(BI52),IF(VLOOKUP($G$1,srtklasse,2,0)=6,11,CHOOSE(VLOOKUP($G$1,srtklasse,3,0),VLOOKUP(BI52,moylkl,3,1),VLOOKUP(BI52,moybkl,3,1),VLOOKUP(BI52,moy3kl,3,1))),"-")</f>
        <v>-</v>
      </c>
      <c r="BM52" s="110" t="str">
        <f aca="false">IF(ISNUMBER(BI52),$BM$4,"-")</f>
        <v>-</v>
      </c>
      <c r="BN52" s="111"/>
      <c r="BO52" s="111"/>
      <c r="BP52" s="113" t="str">
        <f aca="false">IF(OR(ISBLANK(BN52),ISBLANK(BO52)),"-",ROUNDDOWN(BN52/BO52,3))</f>
        <v>-</v>
      </c>
      <c r="BQ52" s="109" t="str">
        <f aca="false">IF(ISNUMBER(BN52),IF(BM52&gt;0,ROUNDDOWN(BN52/(BJ52*BM52)%,2),0),"-")</f>
        <v>-</v>
      </c>
      <c r="BR52" s="109" t="str">
        <f aca="false">IF(OR(ISBLANK(BN52),ISBLANK(BO52)),"-",(ROUNDDOWN(BP52/BL52%,2)))</f>
        <v>-</v>
      </c>
      <c r="BS52" s="119"/>
      <c r="BT52" s="117" t="str">
        <f aca="false">IF(ISNUMBER(BP52),ROUNDDOWN(AVERAGE(BI52,BP52),3),"-")</f>
        <v>-</v>
      </c>
      <c r="BU52" s="120" t="str">
        <f aca="false">IF(ISNUMBER(BT52),IF(BT52&gt;=VLOOKUP($G$1,srtklasse,4,0),"P","-"),"-")</f>
        <v>-</v>
      </c>
      <c r="BV52" s="117" t="str">
        <f aca="false">IF(SUM(V52,AO52,BC52,BP52)&gt;0,AVERAGE(IF(V52&gt;0,V52,""),IF(AO52&gt;0,AO52,""),IF(BC52&gt;0,BC52,""),IF(BP52&gt;0,BP52,"")),"-")</f>
        <v>-</v>
      </c>
      <c r="BW52" s="120" t="str">
        <f aca="false">IF(ISNUMBER(BV52),IF(BV52&gt;=VLOOKUP($G$1,srtklasse,4,0),"P","-"),"-")</f>
        <v>-</v>
      </c>
      <c r="BX52" s="121"/>
    </row>
    <row r="53" customFormat="false" ht="15" hidden="false" customHeight="true" outlineLevel="0" collapsed="false">
      <c r="A53" s="101" t="n">
        <f aca="false">A52+1</f>
        <v>46</v>
      </c>
      <c r="B53" s="102"/>
      <c r="C53" s="124"/>
      <c r="D53" s="102"/>
      <c r="E53" s="103"/>
      <c r="F53" s="102"/>
      <c r="G53" s="103"/>
      <c r="H53" s="122"/>
      <c r="I53" s="122"/>
      <c r="J53" s="122"/>
      <c r="K53" s="106" t="str">
        <f aca="false">IF(MAX(H53,I53,J53)=0,"",IF(AND(OR(ISNUMBER(H53),ISNUMBER(I53)),ISNUMBER(J53)),"XX",IF(ISNUMBER(J53),J53,MAX(H53,I53))))</f>
        <v/>
      </c>
      <c r="L53" s="107" t="str">
        <f aca="false">IF(ISNUMBER(K53),IF(ISNUMBER(J53),"NEE","JA"),"")</f>
        <v/>
      </c>
      <c r="M53" s="108" t="str">
        <f aca="false">IF(ISBLANK($G$1),"?",IF(ISNUMBER(K53),CHOOSE(VLOOKUP($G$1,srtklasse,3,0),VLOOKUP(K53,moylkl,VLOOKUP($G$1,srtklasse,2,0),1),VLOOKUP(K53,moybkl,5,1),VLOOKUP(K53,moy3kl,5,1)),"-"))</f>
        <v>-</v>
      </c>
      <c r="N53" s="109" t="str">
        <f aca="false">IF(ISNUMBER(K53),IF(VLOOKUP($G$1,srtklasse,2,0)=6,7,CHOOSE(VLOOKUP($G$1,srtklasse,3,0),VLOOKUP(K53,moylkl,1,1),VLOOKUP(K53,moybkl,1,1),VLOOKUP(K53,moy3kl,1,1))),"-")</f>
        <v>-</v>
      </c>
      <c r="O53" s="109" t="str">
        <f aca="false">IF(ISNUMBER(K53),IF(VLOOKUP($G$1,srtklasse,2,0)=6,11,CHOOSE(VLOOKUP($G$1,srtklasse,3,0),VLOOKUP(K53,moylkl,3,1),VLOOKUP(K53,moybkl,3,1),VLOOKUP(K53,moy3kl,3,1))),"-")</f>
        <v>-</v>
      </c>
      <c r="P53" s="110" t="str">
        <f aca="false">IF(ISNUMBER(K53),P52,"-")</f>
        <v>-</v>
      </c>
      <c r="Q53" s="111"/>
      <c r="R53" s="111"/>
      <c r="S53" s="111"/>
      <c r="T53" s="112" t="str">
        <f aca="false">IF(MAX(Q53:S53)&gt;0,P53,U53)</f>
        <v>-</v>
      </c>
      <c r="U53" s="112" t="str">
        <f aca="false">IF(ISBLANK(Q53),"-",Q53)</f>
        <v>-</v>
      </c>
      <c r="V53" s="113" t="str">
        <f aca="false">IF(OR(ISBLANK(R53),ISBLANK(S53)),"-",ROUNDDOWN(R53/S53,3))</f>
        <v>-</v>
      </c>
      <c r="W53" s="109" t="str">
        <f aca="false">IF(OR(ISBLANK(R53),ISBLANK(S53)),"-",IF(AND(L53="NEE",V53/O53&gt;1),100,ROUNDDOWN(V53/O53%,2)))</f>
        <v>-</v>
      </c>
      <c r="X53" s="109" t="str">
        <f aca="false">IF(ISNUMBER(R53),IF(T53&gt;0,ROUNDDOWN(R53/(M53*T53)%,2),0),"-")</f>
        <v>-</v>
      </c>
      <c r="Y53" s="114" t="str">
        <f aca="false">Y52</f>
        <v>M</v>
      </c>
      <c r="Z53" s="112" t="str">
        <f aca="false">IF(ISNUMBER(U53),RANK(U53,$U$8:$U$67,0)+((COUNT($U$8:$U$67)+1-RANK(U53,$U$8:$U$67,0)-RANK(U53,$U$8:$U$67,1))/2),"-")</f>
        <v>-</v>
      </c>
      <c r="AA53" s="112" t="str">
        <f aca="false">IF(Y53="M",IF(ISNUMBER(W53),RANK(W53,$W$8:$W$67,0)+((COUNT($W$8:$W$67)+1-RANK(W53,$W$8:$W$67,0)-RANK(W53,$W$8:$W$67,1))/2),"-"),IF(ISNUMBER(X53),RANK(X53,$X$8:$X$67,0)+((COUNT($X$8:$X$67)+1-RANK(X53,$X$8:$X$67,0)-RANK(X53,$X$8:$X$67,1))/2),"-"))</f>
        <v>-</v>
      </c>
      <c r="AB53" s="112" t="str">
        <f aca="false">IF(AND(ISNUMBER(Z53),ISNUMBER(AA53)),Z53+AA53,"-")</f>
        <v>-</v>
      </c>
      <c r="AC53" s="115" t="str">
        <f aca="false">IF(ISNUMBER(AB53),RANK(AB53,$AB$8:$AB$67,1)+((COUNT($AB$8:$AB$67)+1-RANK(AB53,$AB$8:$AB$67,0)-RANK(AB53,$AB$8:$AB$67,1))/2),"-")</f>
        <v>-</v>
      </c>
      <c r="AD53" s="116"/>
      <c r="AE53" s="117" t="str">
        <f aca="false">IF(ISNUMBER(V53),IF(L53="JA",ROUNDDOWN(AVERAGE(K53,V53),3),V53),"-")</f>
        <v>-</v>
      </c>
      <c r="AF53" s="118" t="str">
        <f aca="false">IF(ISNUMBER(AE53),IF(AE53&gt;=VLOOKUP($G$1,srtklasse,4,0),"P","-"),"-")</f>
        <v>-</v>
      </c>
      <c r="AG53" s="117" t="str">
        <f aca="false">IF(ISNUMBER(K53),ROUNDDOWN(MAX(K53,AE53),3),"-")</f>
        <v>-</v>
      </c>
      <c r="AH53" s="108" t="str">
        <f aca="false">IF(ISBLANK($G$1),"?",IF(ISNUMBER(AG53),CHOOSE(VLOOKUP($G$1,srtklasse,3,0),VLOOKUP(AG53,moylkl,VLOOKUP($G$1,srtklasse,2,0),1),VLOOKUP(AG53,moybkl,5,1),VLOOKUP(AG53,moy3kl,5,1)),"-"))</f>
        <v>-</v>
      </c>
      <c r="AI53" s="109" t="str">
        <f aca="false">IF(ISNUMBER(AG53),IF(VLOOKUP($G$1,srtklasse,2,0)=6,7,CHOOSE(VLOOKUP($G$1,srtklasse,3,0),VLOOKUP(AG53,moylkl,1,1),VLOOKUP(AG53,moybkl,1,1),VLOOKUP(AG53,moy3kl,1,1))),"-")</f>
        <v>-</v>
      </c>
      <c r="AJ53" s="109" t="str">
        <f aca="false">IF(ISNUMBER(AG53),IF(VLOOKUP($G$1,srtklasse,2,0)=6,11,CHOOSE(VLOOKUP($G$1,srtklasse,3,0),VLOOKUP(AG53,moylkl,3,1),VLOOKUP(AG53,moybkl,3,1),VLOOKUP(AG53,moy3kl,3,1))),"-")</f>
        <v>-</v>
      </c>
      <c r="AK53" s="110" t="str">
        <f aca="false">IF(ISNUMBER(AG53),AK52,"-")</f>
        <v>-</v>
      </c>
      <c r="AL53" s="111"/>
      <c r="AM53" s="111"/>
      <c r="AN53" s="111"/>
      <c r="AO53" s="113" t="str">
        <f aca="false">IF(OR(ISBLANK(AM53),ISBLANK(AN53)),"-",ROUNDDOWN(AM53/AN53,3))</f>
        <v>-</v>
      </c>
      <c r="AP53" s="109" t="str">
        <f aca="false">IF(ISNUMBER(AM53),IF(AK53&gt;0,ROUNDDOWN(AM53/(AH53*AK53)%,2),0),"-")</f>
        <v>-</v>
      </c>
      <c r="AQ53" s="109" t="str">
        <f aca="false">IF(OR(ISBLANK(AM53),ISBLANK(AN53)),"-",IF(AND(L53="nee",ISNUMBER(AE53)),IF(AO53/AJ53&gt;1,100,ROUNDDOWN(AO53/AJ53%,2)),ROUNDDOWN(AO53/AJ53%,2)))</f>
        <v>-</v>
      </c>
      <c r="AR53" s="119"/>
      <c r="AS53" s="117" t="str">
        <f aca="false">IF(ISNUMBER(AO53),IF(AND(NOT(ISNUMBER(AE53)),L53="nee"),AO53,ROUNDDOWN(AVERAGE(AG53,AO53),3)),"-")</f>
        <v>-</v>
      </c>
      <c r="AT53" s="120" t="str">
        <f aca="false">IF(ISNUMBER(AS53),IF(AS53&gt;=VLOOKUP($G$1,srtklasse,4,0),"P","-"),"-")</f>
        <v>-</v>
      </c>
      <c r="AU53" s="117" t="str">
        <f aca="false">IF(ISNUMBER(K53),ROUNDDOWN(MAX(K53,AE53,AS53),3),"-")</f>
        <v>-</v>
      </c>
      <c r="AV53" s="108" t="str">
        <f aca="false">IF(ISBLANK($G$1),"?",IF(ISNUMBER(AU53),CHOOSE(VLOOKUP($G$1,srtklasse,3,0),VLOOKUP(AU53,moylkl,VLOOKUP($G$1,srtklasse,2,0),1),VLOOKUP(AU53,moybkl,5,1),VLOOKUP(AU53,moy3kl,5,1)),"-"))</f>
        <v>-</v>
      </c>
      <c r="AW53" s="109" t="str">
        <f aca="false">IF(ISNUMBER(AU53),IF(VLOOKUP($G$1,srtklasse,2,0)=6,7,CHOOSE(VLOOKUP($G$1,srtklasse,3,0),VLOOKUP(AU53,moylkl,1,1),VLOOKUP(AU53,moybkl,1,1),VLOOKUP(AU53,moy3kl,1,1))),"-")</f>
        <v>-</v>
      </c>
      <c r="AX53" s="109" t="str">
        <f aca="false">IF(ISNUMBER(AU53),IF(VLOOKUP($G$1,srtklasse,2,0)=6,11,CHOOSE(VLOOKUP($G$1,srtklasse,3,0),VLOOKUP(AU53,moylkl,3,1),VLOOKUP(AU53,moybkl,3,1),VLOOKUP(AU53,moy3kl,3,1))),"-")</f>
        <v>-</v>
      </c>
      <c r="AY53" s="110" t="str">
        <f aca="false">IF(ISNUMBER(AU53),AY52,"-")</f>
        <v>-</v>
      </c>
      <c r="AZ53" s="111"/>
      <c r="BA53" s="111"/>
      <c r="BB53" s="111"/>
      <c r="BC53" s="113" t="str">
        <f aca="false">IF(OR(ISBLANK(BA53),ISBLANK(BB53)),"-",ROUNDDOWN(BA53/BB53,3))</f>
        <v>-</v>
      </c>
      <c r="BD53" s="109" t="str">
        <f aca="false">IF(ISNUMBER(BA53),IF(AY53&gt;0,ROUNDDOWN(BA53/(AV53*AY53)%,2),0),"-")</f>
        <v>-</v>
      </c>
      <c r="BE53" s="109" t="str">
        <f aca="false">IF(OR(ISBLANK(BA53),ISBLANK(BB53)),"-",(ROUNDDOWN(BC53/AX53%,2)))</f>
        <v>-</v>
      </c>
      <c r="BF53" s="119"/>
      <c r="BG53" s="117" t="str">
        <f aca="false">IF(ISNUMBER(BC53),ROUNDDOWN(AVERAGE(AU53,BC53),3),"-")</f>
        <v>-</v>
      </c>
      <c r="BH53" s="120" t="str">
        <f aca="false">IF(ISNUMBER(BG53),IF(BG53&gt;=VLOOKUP($G$1,srtklasse,4,0),"P","-"),"-")</f>
        <v>-</v>
      </c>
      <c r="BI53" s="117" t="str">
        <f aca="false">IF(ISNUMBER(BF53),ROUNDDOWN(MAX(K53,AE53,AS53,BG53),3),"-")</f>
        <v>-</v>
      </c>
      <c r="BJ53" s="108" t="str">
        <f aca="false">IF(ISBLANK($G$1),"?",IF(ISNUMBER(BI53),CHOOSE(VLOOKUP($G$1,srtklasse,3,0),VLOOKUP(BI53,moylkl,VLOOKUP($G$1,srtklasse,2,0),1),VLOOKUP(BI53,moybkl,5,1),VLOOKUP(BI53,moy3kl,5,1)),"-"))</f>
        <v>-</v>
      </c>
      <c r="BK53" s="109" t="str">
        <f aca="false">IF(ISNUMBER(BI53),IF(VLOOKUP($G$1,srtklasse,2,0)=6,7,CHOOSE(VLOOKUP($G$1,srtklasse,3,0),VLOOKUP(BI53,moylkl,1,1),VLOOKUP(BI53,moybkl,1,1),VLOOKUP(BI53,moy3kl,1,1))),"-")</f>
        <v>-</v>
      </c>
      <c r="BL53" s="109" t="str">
        <f aca="false">IF(ISNUMBER(BI53),IF(VLOOKUP($G$1,srtklasse,2,0)=6,11,CHOOSE(VLOOKUP($G$1,srtklasse,3,0),VLOOKUP(BI53,moylkl,3,1),VLOOKUP(BI53,moybkl,3,1),VLOOKUP(BI53,moy3kl,3,1))),"-")</f>
        <v>-</v>
      </c>
      <c r="BM53" s="110" t="str">
        <f aca="false">IF(ISNUMBER(BI53),$BM$4,"-")</f>
        <v>-</v>
      </c>
      <c r="BN53" s="111"/>
      <c r="BO53" s="111"/>
      <c r="BP53" s="113" t="str">
        <f aca="false">IF(OR(ISBLANK(BN53),ISBLANK(BO53)),"-",ROUNDDOWN(BN53/BO53,3))</f>
        <v>-</v>
      </c>
      <c r="BQ53" s="109" t="str">
        <f aca="false">IF(ISNUMBER(BN53),IF(BM53&gt;0,ROUNDDOWN(BN53/(BJ53*BM53)%,2),0),"-")</f>
        <v>-</v>
      </c>
      <c r="BR53" s="109" t="str">
        <f aca="false">IF(OR(ISBLANK(BN53),ISBLANK(BO53)),"-",(ROUNDDOWN(BP53/BL53%,2)))</f>
        <v>-</v>
      </c>
      <c r="BS53" s="119"/>
      <c r="BT53" s="117" t="str">
        <f aca="false">IF(ISNUMBER(BP53),ROUNDDOWN(AVERAGE(BI53,BP53),3),"-")</f>
        <v>-</v>
      </c>
      <c r="BU53" s="120" t="str">
        <f aca="false">IF(ISNUMBER(BT53),IF(BT53&gt;=VLOOKUP($G$1,srtklasse,4,0),"P","-"),"-")</f>
        <v>-</v>
      </c>
      <c r="BV53" s="117" t="str">
        <f aca="false">IF(SUM(V53,AO53,BC53,BP53)&gt;0,AVERAGE(IF(V53&gt;0,V53,""),IF(AO53&gt;0,AO53,""),IF(BC53&gt;0,BC53,""),IF(BP53&gt;0,BP53,"")),"-")</f>
        <v>-</v>
      </c>
      <c r="BW53" s="120" t="str">
        <f aca="false">IF(ISNUMBER(BV53),IF(BV53&gt;=VLOOKUP($G$1,srtklasse,4,0),"P","-"),"-")</f>
        <v>-</v>
      </c>
      <c r="BX53" s="121"/>
    </row>
    <row r="54" customFormat="false" ht="15" hidden="false" customHeight="true" outlineLevel="0" collapsed="false">
      <c r="A54" s="101" t="n">
        <f aca="false">A53+1</f>
        <v>47</v>
      </c>
      <c r="B54" s="102"/>
      <c r="C54" s="124"/>
      <c r="D54" s="102"/>
      <c r="E54" s="103"/>
      <c r="F54" s="102"/>
      <c r="G54" s="103"/>
      <c r="H54" s="122"/>
      <c r="I54" s="122"/>
      <c r="J54" s="122"/>
      <c r="K54" s="106" t="str">
        <f aca="false">IF(MAX(H54,I54,J54)=0,"",IF(AND(OR(ISNUMBER(H54),ISNUMBER(I54)),ISNUMBER(J54)),"XX",IF(ISNUMBER(J54),J54,MAX(H54,I54))))</f>
        <v/>
      </c>
      <c r="L54" s="107" t="str">
        <f aca="false">IF(ISNUMBER(K54),IF(ISNUMBER(J54),"NEE","JA"),"")</f>
        <v/>
      </c>
      <c r="M54" s="108" t="str">
        <f aca="false">IF(ISBLANK($G$1),"?",IF(ISNUMBER(K54),CHOOSE(VLOOKUP($G$1,srtklasse,3,0),VLOOKUP(K54,moylkl,VLOOKUP($G$1,srtklasse,2,0),1),VLOOKUP(K54,moybkl,5,1),VLOOKUP(K54,moy3kl,5,1)),"-"))</f>
        <v>-</v>
      </c>
      <c r="N54" s="109" t="str">
        <f aca="false">IF(ISNUMBER(K54),IF(VLOOKUP($G$1,srtklasse,2,0)=6,7,CHOOSE(VLOOKUP($G$1,srtklasse,3,0),VLOOKUP(K54,moylkl,1,1),VLOOKUP(K54,moybkl,1,1),VLOOKUP(K54,moy3kl,1,1))),"-")</f>
        <v>-</v>
      </c>
      <c r="O54" s="109" t="str">
        <f aca="false">IF(ISNUMBER(K54),IF(VLOOKUP($G$1,srtklasse,2,0)=6,11,CHOOSE(VLOOKUP($G$1,srtklasse,3,0),VLOOKUP(K54,moylkl,3,1),VLOOKUP(K54,moybkl,3,1),VLOOKUP(K54,moy3kl,3,1))),"-")</f>
        <v>-</v>
      </c>
      <c r="P54" s="110" t="str">
        <f aca="false">IF(ISNUMBER(K54),P53,"-")</f>
        <v>-</v>
      </c>
      <c r="Q54" s="111"/>
      <c r="R54" s="111"/>
      <c r="S54" s="111"/>
      <c r="T54" s="112" t="str">
        <f aca="false">IF(MAX(Q54:S54)&gt;0,P54,U54)</f>
        <v>-</v>
      </c>
      <c r="U54" s="112" t="str">
        <f aca="false">IF(ISBLANK(Q54),"-",Q54)</f>
        <v>-</v>
      </c>
      <c r="V54" s="113" t="str">
        <f aca="false">IF(OR(ISBLANK(R54),ISBLANK(S54)),"-",ROUNDDOWN(R54/S54,3))</f>
        <v>-</v>
      </c>
      <c r="W54" s="109" t="str">
        <f aca="false">IF(OR(ISBLANK(R54),ISBLANK(S54)),"-",IF(AND(L54="NEE",V54/O54&gt;1),100,ROUNDDOWN(V54/O54%,2)))</f>
        <v>-</v>
      </c>
      <c r="X54" s="109" t="str">
        <f aca="false">IF(ISNUMBER(R54),IF(T54&gt;0,ROUNDDOWN(R54/(M54*T54)%,2),0),"-")</f>
        <v>-</v>
      </c>
      <c r="Y54" s="114" t="str">
        <f aca="false">Y53</f>
        <v>M</v>
      </c>
      <c r="Z54" s="112" t="str">
        <f aca="false">IF(ISNUMBER(U54),RANK(U54,$U$8:$U$67,0)+((COUNT($U$8:$U$67)+1-RANK(U54,$U$8:$U$67,0)-RANK(U54,$U$8:$U$67,1))/2),"-")</f>
        <v>-</v>
      </c>
      <c r="AA54" s="112" t="str">
        <f aca="false">IF(Y54="M",IF(ISNUMBER(W54),RANK(W54,$W$8:$W$67,0)+((COUNT($W$8:$W$67)+1-RANK(W54,$W$8:$W$67,0)-RANK(W54,$W$8:$W$67,1))/2),"-"),IF(ISNUMBER(X54),RANK(X54,$X$8:$X$67,0)+((COUNT($X$8:$X$67)+1-RANK(X54,$X$8:$X$67,0)-RANK(X54,$X$8:$X$67,1))/2),"-"))</f>
        <v>-</v>
      </c>
      <c r="AB54" s="112" t="str">
        <f aca="false">IF(AND(ISNUMBER(Z54),ISNUMBER(AA54)),Z54+AA54,"-")</f>
        <v>-</v>
      </c>
      <c r="AC54" s="115" t="str">
        <f aca="false">IF(ISNUMBER(AB54),RANK(AB54,$AB$8:$AB$67,1)+((COUNT($AB$8:$AB$67)+1-RANK(AB54,$AB$8:$AB$67,0)-RANK(AB54,$AB$8:$AB$67,1))/2),"-")</f>
        <v>-</v>
      </c>
      <c r="AD54" s="116"/>
      <c r="AE54" s="117" t="str">
        <f aca="false">IF(ISNUMBER(V54),IF(L54="JA",ROUNDDOWN(AVERAGE(K54,V54),3),V54),"-")</f>
        <v>-</v>
      </c>
      <c r="AF54" s="118" t="str">
        <f aca="false">IF(ISNUMBER(AE54),IF(AE54&gt;=VLOOKUP($G$1,srtklasse,4,0),"P","-"),"-")</f>
        <v>-</v>
      </c>
      <c r="AG54" s="117" t="str">
        <f aca="false">IF(ISNUMBER(K54),ROUNDDOWN(MAX(K54,AE54),3),"-")</f>
        <v>-</v>
      </c>
      <c r="AH54" s="108" t="str">
        <f aca="false">IF(ISBLANK($G$1),"?",IF(ISNUMBER(AG54),CHOOSE(VLOOKUP($G$1,srtklasse,3,0),VLOOKUP(AG54,moylkl,VLOOKUP($G$1,srtklasse,2,0),1),VLOOKUP(AG54,moybkl,5,1),VLOOKUP(AG54,moy3kl,5,1)),"-"))</f>
        <v>-</v>
      </c>
      <c r="AI54" s="109" t="str">
        <f aca="false">IF(ISNUMBER(AG54),IF(VLOOKUP($G$1,srtklasse,2,0)=6,7,CHOOSE(VLOOKUP($G$1,srtklasse,3,0),VLOOKUP(AG54,moylkl,1,1),VLOOKUP(AG54,moybkl,1,1),VLOOKUP(AG54,moy3kl,1,1))),"-")</f>
        <v>-</v>
      </c>
      <c r="AJ54" s="109" t="str">
        <f aca="false">IF(ISNUMBER(AG54),IF(VLOOKUP($G$1,srtklasse,2,0)=6,11,CHOOSE(VLOOKUP($G$1,srtklasse,3,0),VLOOKUP(AG54,moylkl,3,1),VLOOKUP(AG54,moybkl,3,1),VLOOKUP(AG54,moy3kl,3,1))),"-")</f>
        <v>-</v>
      </c>
      <c r="AK54" s="110" t="str">
        <f aca="false">IF(ISNUMBER(AG54),AK53,"-")</f>
        <v>-</v>
      </c>
      <c r="AL54" s="111"/>
      <c r="AM54" s="111"/>
      <c r="AN54" s="111"/>
      <c r="AO54" s="113" t="str">
        <f aca="false">IF(OR(ISBLANK(AM54),ISBLANK(AN54)),"-",ROUNDDOWN(AM54/AN54,3))</f>
        <v>-</v>
      </c>
      <c r="AP54" s="109" t="str">
        <f aca="false">IF(ISNUMBER(AM54),IF(AK54&gt;0,ROUNDDOWN(AM54/(AH54*AK54)%,2),0),"-")</f>
        <v>-</v>
      </c>
      <c r="AQ54" s="109" t="str">
        <f aca="false">IF(OR(ISBLANK(AM54),ISBLANK(AN54)),"-",IF(AND(L54="nee",ISNUMBER(AE54)),IF(AO54/AJ54&gt;1,100,ROUNDDOWN(AO54/AJ54%,2)),ROUNDDOWN(AO54/AJ54%,2)))</f>
        <v>-</v>
      </c>
      <c r="AR54" s="119"/>
      <c r="AS54" s="117" t="str">
        <f aca="false">IF(ISNUMBER(AO54),IF(AND(NOT(ISNUMBER(AE54)),L54="nee"),AO54,ROUNDDOWN(AVERAGE(AG54,AO54),3)),"-")</f>
        <v>-</v>
      </c>
      <c r="AT54" s="120" t="str">
        <f aca="false">IF(ISNUMBER(AS54),IF(AS54&gt;=VLOOKUP($G$1,srtklasse,4,0),"P","-"),"-")</f>
        <v>-</v>
      </c>
      <c r="AU54" s="117" t="str">
        <f aca="false">IF(ISNUMBER(K54),ROUNDDOWN(MAX(K54,AE54,AS54),3),"-")</f>
        <v>-</v>
      </c>
      <c r="AV54" s="108" t="str">
        <f aca="false">IF(ISBLANK($G$1),"?",IF(ISNUMBER(AU54),CHOOSE(VLOOKUP($G$1,srtklasse,3,0),VLOOKUP(AU54,moylkl,VLOOKUP($G$1,srtklasse,2,0),1),VLOOKUP(AU54,moybkl,5,1),VLOOKUP(AU54,moy3kl,5,1)),"-"))</f>
        <v>-</v>
      </c>
      <c r="AW54" s="109" t="str">
        <f aca="false">IF(ISNUMBER(AU54),IF(VLOOKUP($G$1,srtklasse,2,0)=6,7,CHOOSE(VLOOKUP($G$1,srtklasse,3,0),VLOOKUP(AU54,moylkl,1,1),VLOOKUP(AU54,moybkl,1,1),VLOOKUP(AU54,moy3kl,1,1))),"-")</f>
        <v>-</v>
      </c>
      <c r="AX54" s="109" t="str">
        <f aca="false">IF(ISNUMBER(AU54),IF(VLOOKUP($G$1,srtklasse,2,0)=6,11,CHOOSE(VLOOKUP($G$1,srtklasse,3,0),VLOOKUP(AU54,moylkl,3,1),VLOOKUP(AU54,moybkl,3,1),VLOOKUP(AU54,moy3kl,3,1))),"-")</f>
        <v>-</v>
      </c>
      <c r="AY54" s="110" t="str">
        <f aca="false">IF(ISNUMBER(AU54),AY53,"-")</f>
        <v>-</v>
      </c>
      <c r="AZ54" s="111"/>
      <c r="BA54" s="111"/>
      <c r="BB54" s="111"/>
      <c r="BC54" s="113" t="str">
        <f aca="false">IF(OR(ISBLANK(BA54),ISBLANK(BB54)),"-",ROUNDDOWN(BA54/BB54,3))</f>
        <v>-</v>
      </c>
      <c r="BD54" s="109" t="str">
        <f aca="false">IF(ISNUMBER(BA54),IF(AY54&gt;0,ROUNDDOWN(BA54/(AV54*AY54)%,2),0),"-")</f>
        <v>-</v>
      </c>
      <c r="BE54" s="109" t="str">
        <f aca="false">IF(OR(ISBLANK(BA54),ISBLANK(BB54)),"-",(ROUNDDOWN(BC54/AX54%,2)))</f>
        <v>-</v>
      </c>
      <c r="BF54" s="119"/>
      <c r="BG54" s="117" t="str">
        <f aca="false">IF(ISNUMBER(BC54),ROUNDDOWN(AVERAGE(AU54,BC54),3),"-")</f>
        <v>-</v>
      </c>
      <c r="BH54" s="120" t="str">
        <f aca="false">IF(ISNUMBER(BG54),IF(BG54&gt;=VLOOKUP($G$1,srtklasse,4,0),"P","-"),"-")</f>
        <v>-</v>
      </c>
      <c r="BI54" s="117" t="str">
        <f aca="false">IF(ISNUMBER(BF54),ROUNDDOWN(MAX(K54,AE54,AS54,BG54),3),"-")</f>
        <v>-</v>
      </c>
      <c r="BJ54" s="108" t="str">
        <f aca="false">IF(ISBLANK($G$1),"?",IF(ISNUMBER(BI54),CHOOSE(VLOOKUP($G$1,srtklasse,3,0),VLOOKUP(BI54,moylkl,VLOOKUP($G$1,srtklasse,2,0),1),VLOOKUP(BI54,moybkl,5,1),VLOOKUP(BI54,moy3kl,5,1)),"-"))</f>
        <v>-</v>
      </c>
      <c r="BK54" s="109" t="str">
        <f aca="false">IF(ISNUMBER(BI54),IF(VLOOKUP($G$1,srtklasse,2,0)=6,7,CHOOSE(VLOOKUP($G$1,srtklasse,3,0),VLOOKUP(BI54,moylkl,1,1),VLOOKUP(BI54,moybkl,1,1),VLOOKUP(BI54,moy3kl,1,1))),"-")</f>
        <v>-</v>
      </c>
      <c r="BL54" s="109" t="str">
        <f aca="false">IF(ISNUMBER(BI54),IF(VLOOKUP($G$1,srtklasse,2,0)=6,11,CHOOSE(VLOOKUP($G$1,srtklasse,3,0),VLOOKUP(BI54,moylkl,3,1),VLOOKUP(BI54,moybkl,3,1),VLOOKUP(BI54,moy3kl,3,1))),"-")</f>
        <v>-</v>
      </c>
      <c r="BM54" s="110" t="str">
        <f aca="false">IF(ISNUMBER(BI54),$BM$4,"-")</f>
        <v>-</v>
      </c>
      <c r="BN54" s="111"/>
      <c r="BO54" s="111"/>
      <c r="BP54" s="113" t="str">
        <f aca="false">IF(OR(ISBLANK(BN54),ISBLANK(BO54)),"-",ROUNDDOWN(BN54/BO54,3))</f>
        <v>-</v>
      </c>
      <c r="BQ54" s="109" t="str">
        <f aca="false">IF(ISNUMBER(BN54),IF(BM54&gt;0,ROUNDDOWN(BN54/(BJ54*BM54)%,2),0),"-")</f>
        <v>-</v>
      </c>
      <c r="BR54" s="109" t="str">
        <f aca="false">IF(OR(ISBLANK(BN54),ISBLANK(BO54)),"-",(ROUNDDOWN(BP54/BL54%,2)))</f>
        <v>-</v>
      </c>
      <c r="BS54" s="119"/>
      <c r="BT54" s="117" t="str">
        <f aca="false">IF(ISNUMBER(BP54),ROUNDDOWN(AVERAGE(BI54,BP54),3),"-")</f>
        <v>-</v>
      </c>
      <c r="BU54" s="120" t="str">
        <f aca="false">IF(ISNUMBER(BT54),IF(BT54&gt;=VLOOKUP($G$1,srtklasse,4,0),"P","-"),"-")</f>
        <v>-</v>
      </c>
      <c r="BV54" s="117" t="str">
        <f aca="false">IF(SUM(V54,AO54,BC54,BP54)&gt;0,AVERAGE(IF(V54&gt;0,V54,""),IF(AO54&gt;0,AO54,""),IF(BC54&gt;0,BC54,""),IF(BP54&gt;0,BP54,"")),"-")</f>
        <v>-</v>
      </c>
      <c r="BW54" s="120" t="str">
        <f aca="false">IF(ISNUMBER(BV54),IF(BV54&gt;=VLOOKUP($G$1,srtklasse,4,0),"P","-"),"-")</f>
        <v>-</v>
      </c>
      <c r="BX54" s="121"/>
    </row>
    <row r="55" customFormat="false" ht="15" hidden="false" customHeight="true" outlineLevel="0" collapsed="false">
      <c r="A55" s="101" t="n">
        <f aca="false">A54+1</f>
        <v>48</v>
      </c>
      <c r="B55" s="102"/>
      <c r="C55" s="124"/>
      <c r="D55" s="102"/>
      <c r="E55" s="103"/>
      <c r="F55" s="102"/>
      <c r="G55" s="103"/>
      <c r="H55" s="122"/>
      <c r="I55" s="122"/>
      <c r="J55" s="122"/>
      <c r="K55" s="106" t="str">
        <f aca="false">IF(MAX(H55,I55,J55)=0,"",IF(AND(OR(ISNUMBER(H55),ISNUMBER(I55)),ISNUMBER(J55)),"XX",IF(ISNUMBER(J55),J55,MAX(H55,I55))))</f>
        <v/>
      </c>
      <c r="L55" s="107" t="str">
        <f aca="false">IF(ISNUMBER(K55),IF(ISNUMBER(J55),"NEE","JA"),"")</f>
        <v/>
      </c>
      <c r="M55" s="108" t="str">
        <f aca="false">IF(ISBLANK($G$1),"?",IF(ISNUMBER(K55),CHOOSE(VLOOKUP($G$1,srtklasse,3,0),VLOOKUP(K55,moylkl,VLOOKUP($G$1,srtklasse,2,0),1),VLOOKUP(K55,moybkl,5,1),VLOOKUP(K55,moy3kl,5,1)),"-"))</f>
        <v>-</v>
      </c>
      <c r="N55" s="109" t="str">
        <f aca="false">IF(ISNUMBER(K55),IF(VLOOKUP($G$1,srtklasse,2,0)=6,7,CHOOSE(VLOOKUP($G$1,srtklasse,3,0),VLOOKUP(K55,moylkl,1,1),VLOOKUP(K55,moybkl,1,1),VLOOKUP(K55,moy3kl,1,1))),"-")</f>
        <v>-</v>
      </c>
      <c r="O55" s="109" t="str">
        <f aca="false">IF(ISNUMBER(K55),IF(VLOOKUP($G$1,srtklasse,2,0)=6,11,CHOOSE(VLOOKUP($G$1,srtklasse,3,0),VLOOKUP(K55,moylkl,3,1),VLOOKUP(K55,moybkl,3,1),VLOOKUP(K55,moy3kl,3,1))),"-")</f>
        <v>-</v>
      </c>
      <c r="P55" s="110" t="str">
        <f aca="false">IF(ISNUMBER(K55),P54,"-")</f>
        <v>-</v>
      </c>
      <c r="Q55" s="111"/>
      <c r="R55" s="111"/>
      <c r="S55" s="111"/>
      <c r="T55" s="112" t="str">
        <f aca="false">IF(MAX(Q55:S55)&gt;0,P55,U55)</f>
        <v>-</v>
      </c>
      <c r="U55" s="112" t="str">
        <f aca="false">IF(ISBLANK(Q55),"-",Q55)</f>
        <v>-</v>
      </c>
      <c r="V55" s="113" t="str">
        <f aca="false">IF(OR(ISBLANK(R55),ISBLANK(S55)),"-",ROUNDDOWN(R55/S55,3))</f>
        <v>-</v>
      </c>
      <c r="W55" s="109" t="str">
        <f aca="false">IF(OR(ISBLANK(R55),ISBLANK(S55)),"-",IF(AND(L55="NEE",V55/O55&gt;1),100,ROUNDDOWN(V55/O55%,2)))</f>
        <v>-</v>
      </c>
      <c r="X55" s="109" t="str">
        <f aca="false">IF(ISNUMBER(R55),IF(T55&gt;0,ROUNDDOWN(R55/(M55*T55)%,2),0),"-")</f>
        <v>-</v>
      </c>
      <c r="Y55" s="114" t="str">
        <f aca="false">Y54</f>
        <v>M</v>
      </c>
      <c r="Z55" s="112" t="str">
        <f aca="false">IF(ISNUMBER(U55),RANK(U55,$U$8:$U$67,0)+((COUNT($U$8:$U$67)+1-RANK(U55,$U$8:$U$67,0)-RANK(U55,$U$8:$U$67,1))/2),"-")</f>
        <v>-</v>
      </c>
      <c r="AA55" s="112" t="str">
        <f aca="false">IF(Y55="M",IF(ISNUMBER(W55),RANK(W55,$W$8:$W$67,0)+((COUNT($W$8:$W$67)+1-RANK(W55,$W$8:$W$67,0)-RANK(W55,$W$8:$W$67,1))/2),"-"),IF(ISNUMBER(X55),RANK(X55,$X$8:$X$67,0)+((COUNT($X$8:$X$67)+1-RANK(X55,$X$8:$X$67,0)-RANK(X55,$X$8:$X$67,1))/2),"-"))</f>
        <v>-</v>
      </c>
      <c r="AB55" s="112" t="str">
        <f aca="false">IF(AND(ISNUMBER(Z55),ISNUMBER(AA55)),Z55+AA55,"-")</f>
        <v>-</v>
      </c>
      <c r="AC55" s="115" t="str">
        <f aca="false">IF(ISNUMBER(AB55),RANK(AB55,$AB$8:$AB$67,1)+((COUNT($AB$8:$AB$67)+1-RANK(AB55,$AB$8:$AB$67,0)-RANK(AB55,$AB$8:$AB$67,1))/2),"-")</f>
        <v>-</v>
      </c>
      <c r="AD55" s="116"/>
      <c r="AE55" s="117" t="str">
        <f aca="false">IF(ISNUMBER(V55),IF(L55="JA",ROUNDDOWN(AVERAGE(K55,V55),3),V55),"-")</f>
        <v>-</v>
      </c>
      <c r="AF55" s="118" t="str">
        <f aca="false">IF(ISNUMBER(AE55),IF(AE55&gt;=VLOOKUP($G$1,srtklasse,4,0),"P","-"),"-")</f>
        <v>-</v>
      </c>
      <c r="AG55" s="117" t="str">
        <f aca="false">IF(ISNUMBER(K55),ROUNDDOWN(MAX(K55,AE55),3),"-")</f>
        <v>-</v>
      </c>
      <c r="AH55" s="108" t="str">
        <f aca="false">IF(ISBLANK($G$1),"?",IF(ISNUMBER(AG55),CHOOSE(VLOOKUP($G$1,srtklasse,3,0),VLOOKUP(AG55,moylkl,VLOOKUP($G$1,srtklasse,2,0),1),VLOOKUP(AG55,moybkl,5,1),VLOOKUP(AG55,moy3kl,5,1)),"-"))</f>
        <v>-</v>
      </c>
      <c r="AI55" s="109" t="str">
        <f aca="false">IF(ISNUMBER(AG55),IF(VLOOKUP($G$1,srtklasse,2,0)=6,7,CHOOSE(VLOOKUP($G$1,srtklasse,3,0),VLOOKUP(AG55,moylkl,1,1),VLOOKUP(AG55,moybkl,1,1),VLOOKUP(AG55,moy3kl,1,1))),"-")</f>
        <v>-</v>
      </c>
      <c r="AJ55" s="109" t="str">
        <f aca="false">IF(ISNUMBER(AG55),IF(VLOOKUP($G$1,srtklasse,2,0)=6,11,CHOOSE(VLOOKUP($G$1,srtklasse,3,0),VLOOKUP(AG55,moylkl,3,1),VLOOKUP(AG55,moybkl,3,1),VLOOKUP(AG55,moy3kl,3,1))),"-")</f>
        <v>-</v>
      </c>
      <c r="AK55" s="110" t="str">
        <f aca="false">IF(ISNUMBER(AG55),AK54,"-")</f>
        <v>-</v>
      </c>
      <c r="AL55" s="111"/>
      <c r="AM55" s="111"/>
      <c r="AN55" s="111"/>
      <c r="AO55" s="113" t="str">
        <f aca="false">IF(OR(ISBLANK(AM55),ISBLANK(AN55)),"-",ROUNDDOWN(AM55/AN55,3))</f>
        <v>-</v>
      </c>
      <c r="AP55" s="109" t="str">
        <f aca="false">IF(ISNUMBER(AM55),IF(AK55&gt;0,ROUNDDOWN(AM55/(AH55*AK55)%,2),0),"-")</f>
        <v>-</v>
      </c>
      <c r="AQ55" s="109" t="str">
        <f aca="false">IF(OR(ISBLANK(AM55),ISBLANK(AN55)),"-",IF(AND(L55="nee",ISNUMBER(AE55)),IF(AO55/AJ55&gt;1,100,ROUNDDOWN(AO55/AJ55%,2)),ROUNDDOWN(AO55/AJ55%,2)))</f>
        <v>-</v>
      </c>
      <c r="AR55" s="119"/>
      <c r="AS55" s="117" t="str">
        <f aca="false">IF(ISNUMBER(AO55),IF(AND(NOT(ISNUMBER(AE55)),L55="nee"),AO55,ROUNDDOWN(AVERAGE(AG55,AO55),3)),"-")</f>
        <v>-</v>
      </c>
      <c r="AT55" s="120" t="str">
        <f aca="false">IF(ISNUMBER(AS55),IF(AS55&gt;=VLOOKUP($G$1,srtklasse,4,0),"P","-"),"-")</f>
        <v>-</v>
      </c>
      <c r="AU55" s="117" t="str">
        <f aca="false">IF(ISNUMBER(K55),ROUNDDOWN(MAX(K55,AE55,AS55),3),"-")</f>
        <v>-</v>
      </c>
      <c r="AV55" s="108" t="str">
        <f aca="false">IF(ISBLANK($G$1),"?",IF(ISNUMBER(AU55),CHOOSE(VLOOKUP($G$1,srtklasse,3,0),VLOOKUP(AU55,moylkl,VLOOKUP($G$1,srtklasse,2,0),1),VLOOKUP(AU55,moybkl,5,1),VLOOKUP(AU55,moy3kl,5,1)),"-"))</f>
        <v>-</v>
      </c>
      <c r="AW55" s="109" t="str">
        <f aca="false">IF(ISNUMBER(AU55),IF(VLOOKUP($G$1,srtklasse,2,0)=6,7,CHOOSE(VLOOKUP($G$1,srtklasse,3,0),VLOOKUP(AU55,moylkl,1,1),VLOOKUP(AU55,moybkl,1,1),VLOOKUP(AU55,moy3kl,1,1))),"-")</f>
        <v>-</v>
      </c>
      <c r="AX55" s="109" t="str">
        <f aca="false">IF(ISNUMBER(AU55),IF(VLOOKUP($G$1,srtklasse,2,0)=6,11,CHOOSE(VLOOKUP($G$1,srtklasse,3,0),VLOOKUP(AU55,moylkl,3,1),VLOOKUP(AU55,moybkl,3,1),VLOOKUP(AU55,moy3kl,3,1))),"-")</f>
        <v>-</v>
      </c>
      <c r="AY55" s="110" t="str">
        <f aca="false">IF(ISNUMBER(AU55),AY54,"-")</f>
        <v>-</v>
      </c>
      <c r="AZ55" s="111"/>
      <c r="BA55" s="111"/>
      <c r="BB55" s="111"/>
      <c r="BC55" s="113" t="str">
        <f aca="false">IF(OR(ISBLANK(BA55),ISBLANK(BB55)),"-",ROUNDDOWN(BA55/BB55,3))</f>
        <v>-</v>
      </c>
      <c r="BD55" s="109" t="str">
        <f aca="false">IF(ISNUMBER(BA55),IF(AY55&gt;0,ROUNDDOWN(BA55/(AV55*AY55)%,2),0),"-")</f>
        <v>-</v>
      </c>
      <c r="BE55" s="109" t="str">
        <f aca="false">IF(OR(ISBLANK(BA55),ISBLANK(BB55)),"-",(ROUNDDOWN(BC55/AX55%,2)))</f>
        <v>-</v>
      </c>
      <c r="BF55" s="119"/>
      <c r="BG55" s="117" t="str">
        <f aca="false">IF(ISNUMBER(BC55),ROUNDDOWN(AVERAGE(AU55,BC55),3),"-")</f>
        <v>-</v>
      </c>
      <c r="BH55" s="120" t="str">
        <f aca="false">IF(ISNUMBER(BG55),IF(BG55&gt;=VLOOKUP($G$1,srtklasse,4,0),"P","-"),"-")</f>
        <v>-</v>
      </c>
      <c r="BI55" s="117" t="str">
        <f aca="false">IF(ISNUMBER(BF55),ROUNDDOWN(MAX(K55,AE55,AS55,BG55),3),"-")</f>
        <v>-</v>
      </c>
      <c r="BJ55" s="108" t="str">
        <f aca="false">IF(ISBLANK($G$1),"?",IF(ISNUMBER(BI55),CHOOSE(VLOOKUP($G$1,srtklasse,3,0),VLOOKUP(BI55,moylkl,VLOOKUP($G$1,srtklasse,2,0),1),VLOOKUP(BI55,moybkl,5,1),VLOOKUP(BI55,moy3kl,5,1)),"-"))</f>
        <v>-</v>
      </c>
      <c r="BK55" s="109" t="str">
        <f aca="false">IF(ISNUMBER(BI55),IF(VLOOKUP($G$1,srtklasse,2,0)=6,7,CHOOSE(VLOOKUP($G$1,srtklasse,3,0),VLOOKUP(BI55,moylkl,1,1),VLOOKUP(BI55,moybkl,1,1),VLOOKUP(BI55,moy3kl,1,1))),"-")</f>
        <v>-</v>
      </c>
      <c r="BL55" s="109" t="str">
        <f aca="false">IF(ISNUMBER(BI55),IF(VLOOKUP($G$1,srtklasse,2,0)=6,11,CHOOSE(VLOOKUP($G$1,srtklasse,3,0),VLOOKUP(BI55,moylkl,3,1),VLOOKUP(BI55,moybkl,3,1),VLOOKUP(BI55,moy3kl,3,1))),"-")</f>
        <v>-</v>
      </c>
      <c r="BM55" s="110" t="str">
        <f aca="false">IF(ISNUMBER(BI55),$BM$4,"-")</f>
        <v>-</v>
      </c>
      <c r="BN55" s="111"/>
      <c r="BO55" s="111"/>
      <c r="BP55" s="113" t="str">
        <f aca="false">IF(OR(ISBLANK(BN55),ISBLANK(BO55)),"-",ROUNDDOWN(BN55/BO55,3))</f>
        <v>-</v>
      </c>
      <c r="BQ55" s="109" t="str">
        <f aca="false">IF(ISNUMBER(BN55),IF(BM55&gt;0,ROUNDDOWN(BN55/(BJ55*BM55)%,2),0),"-")</f>
        <v>-</v>
      </c>
      <c r="BR55" s="109" t="str">
        <f aca="false">IF(OR(ISBLANK(BN55),ISBLANK(BO55)),"-",(ROUNDDOWN(BP55/BL55%,2)))</f>
        <v>-</v>
      </c>
      <c r="BS55" s="119"/>
      <c r="BT55" s="117" t="str">
        <f aca="false">IF(ISNUMBER(BP55),ROUNDDOWN(AVERAGE(BI55,BP55),3),"-")</f>
        <v>-</v>
      </c>
      <c r="BU55" s="120" t="str">
        <f aca="false">IF(ISNUMBER(BT55),IF(BT55&gt;=VLOOKUP($G$1,srtklasse,4,0),"P","-"),"-")</f>
        <v>-</v>
      </c>
      <c r="BV55" s="117" t="str">
        <f aca="false">IF(SUM(V55,AO55,BC55,BP55)&gt;0,AVERAGE(IF(V55&gt;0,V55,""),IF(AO55&gt;0,AO55,""),IF(BC55&gt;0,BC55,""),IF(BP55&gt;0,BP55,"")),"-")</f>
        <v>-</v>
      </c>
      <c r="BW55" s="120" t="str">
        <f aca="false">IF(ISNUMBER(BV55),IF(BV55&gt;=VLOOKUP($G$1,srtklasse,4,0),"P","-"),"-")</f>
        <v>-</v>
      </c>
      <c r="BX55" s="121"/>
    </row>
    <row r="56" customFormat="false" ht="15" hidden="false" customHeight="true" outlineLevel="0" collapsed="false">
      <c r="A56" s="101" t="n">
        <f aca="false">A55+1</f>
        <v>49</v>
      </c>
      <c r="B56" s="102"/>
      <c r="C56" s="124"/>
      <c r="D56" s="102"/>
      <c r="E56" s="103"/>
      <c r="F56" s="102"/>
      <c r="G56" s="103"/>
      <c r="H56" s="122"/>
      <c r="I56" s="122"/>
      <c r="J56" s="122"/>
      <c r="K56" s="106" t="str">
        <f aca="false">IF(MAX(H56,I56,J56)=0,"",IF(AND(OR(ISNUMBER(H56),ISNUMBER(I56)),ISNUMBER(J56)),"XX",IF(ISNUMBER(J56),J56,MAX(H56,I56))))</f>
        <v/>
      </c>
      <c r="L56" s="107" t="str">
        <f aca="false">IF(ISNUMBER(K56),IF(ISNUMBER(J56),"NEE","JA"),"")</f>
        <v/>
      </c>
      <c r="M56" s="108" t="str">
        <f aca="false">IF(ISBLANK($G$1),"?",IF(ISNUMBER(K56),CHOOSE(VLOOKUP($G$1,srtklasse,3,0),VLOOKUP(K56,moylkl,VLOOKUP($G$1,srtklasse,2,0),1),VLOOKUP(K56,moybkl,5,1),VLOOKUP(K56,moy3kl,5,1)),"-"))</f>
        <v>-</v>
      </c>
      <c r="N56" s="109" t="str">
        <f aca="false">IF(ISNUMBER(K56),IF(VLOOKUP($G$1,srtklasse,2,0)=6,7,CHOOSE(VLOOKUP($G$1,srtklasse,3,0),VLOOKUP(K56,moylkl,1,1),VLOOKUP(K56,moybkl,1,1),VLOOKUP(K56,moy3kl,1,1))),"-")</f>
        <v>-</v>
      </c>
      <c r="O56" s="109" t="str">
        <f aca="false">IF(ISNUMBER(K56),IF(VLOOKUP($G$1,srtklasse,2,0)=6,11,CHOOSE(VLOOKUP($G$1,srtklasse,3,0),VLOOKUP(K56,moylkl,3,1),VLOOKUP(K56,moybkl,3,1),VLOOKUP(K56,moy3kl,3,1))),"-")</f>
        <v>-</v>
      </c>
      <c r="P56" s="110" t="str">
        <f aca="false">IF(ISNUMBER(K56),P55,"-")</f>
        <v>-</v>
      </c>
      <c r="Q56" s="111"/>
      <c r="R56" s="111"/>
      <c r="S56" s="111"/>
      <c r="T56" s="112" t="str">
        <f aca="false">IF(MAX(Q56:S56)&gt;0,P56,U56)</f>
        <v>-</v>
      </c>
      <c r="U56" s="112" t="str">
        <f aca="false">IF(ISBLANK(Q56),"-",Q56)</f>
        <v>-</v>
      </c>
      <c r="V56" s="113" t="str">
        <f aca="false">IF(OR(ISBLANK(R56),ISBLANK(S56)),"-",ROUNDDOWN(R56/S56,3))</f>
        <v>-</v>
      </c>
      <c r="W56" s="109" t="str">
        <f aca="false">IF(OR(ISBLANK(R56),ISBLANK(S56)),"-",IF(AND(L56="NEE",V56/O56&gt;1),100,ROUNDDOWN(V56/O56%,2)))</f>
        <v>-</v>
      </c>
      <c r="X56" s="109" t="str">
        <f aca="false">IF(ISNUMBER(R56),IF(T56&gt;0,ROUNDDOWN(R56/(M56*T56)%,2),0),"-")</f>
        <v>-</v>
      </c>
      <c r="Y56" s="114" t="str">
        <f aca="false">Y55</f>
        <v>M</v>
      </c>
      <c r="Z56" s="112" t="str">
        <f aca="false">IF(ISNUMBER(U56),RANK(U56,$U$8:$U$67,0)+((COUNT($U$8:$U$67)+1-RANK(U56,$U$8:$U$67,0)-RANK(U56,$U$8:$U$67,1))/2),"-")</f>
        <v>-</v>
      </c>
      <c r="AA56" s="112" t="str">
        <f aca="false">IF(Y56="M",IF(ISNUMBER(W56),RANK(W56,$W$8:$W$67,0)+((COUNT($W$8:$W$67)+1-RANK(W56,$W$8:$W$67,0)-RANK(W56,$W$8:$W$67,1))/2),"-"),IF(ISNUMBER(X56),RANK(X56,$X$8:$X$67,0)+((COUNT($X$8:$X$67)+1-RANK(X56,$X$8:$X$67,0)-RANK(X56,$X$8:$X$67,1))/2),"-"))</f>
        <v>-</v>
      </c>
      <c r="AB56" s="112" t="str">
        <f aca="false">IF(AND(ISNUMBER(Z56),ISNUMBER(AA56)),Z56+AA56,"-")</f>
        <v>-</v>
      </c>
      <c r="AC56" s="115" t="str">
        <f aca="false">IF(ISNUMBER(AB56),RANK(AB56,$AB$8:$AB$67,1)+((COUNT($AB$8:$AB$67)+1-RANK(AB56,$AB$8:$AB$67,0)-RANK(AB56,$AB$8:$AB$67,1))/2),"-")</f>
        <v>-</v>
      </c>
      <c r="AD56" s="116"/>
      <c r="AE56" s="117" t="str">
        <f aca="false">IF(ISNUMBER(V56),IF(L56="JA",ROUNDDOWN(AVERAGE(K56,V56),3),V56),"-")</f>
        <v>-</v>
      </c>
      <c r="AF56" s="118" t="str">
        <f aca="false">IF(ISNUMBER(AE56),IF(AE56&gt;=VLOOKUP($G$1,srtklasse,4,0),"P","-"),"-")</f>
        <v>-</v>
      </c>
      <c r="AG56" s="117" t="str">
        <f aca="false">IF(ISNUMBER(K56),ROUNDDOWN(MAX(K56,AE56),3),"-")</f>
        <v>-</v>
      </c>
      <c r="AH56" s="108" t="str">
        <f aca="false">IF(ISBLANK($G$1),"?",IF(ISNUMBER(AG56),CHOOSE(VLOOKUP($G$1,srtklasse,3,0),VLOOKUP(AG56,moylkl,VLOOKUP($G$1,srtklasse,2,0),1),VLOOKUP(AG56,moybkl,5,1),VLOOKUP(AG56,moy3kl,5,1)),"-"))</f>
        <v>-</v>
      </c>
      <c r="AI56" s="109" t="str">
        <f aca="false">IF(ISNUMBER(AG56),IF(VLOOKUP($G$1,srtklasse,2,0)=6,7,CHOOSE(VLOOKUP($G$1,srtklasse,3,0),VLOOKUP(AG56,moylkl,1,1),VLOOKUP(AG56,moybkl,1,1),VLOOKUP(AG56,moy3kl,1,1))),"-")</f>
        <v>-</v>
      </c>
      <c r="AJ56" s="109" t="str">
        <f aca="false">IF(ISNUMBER(AG56),IF(VLOOKUP($G$1,srtklasse,2,0)=6,11,CHOOSE(VLOOKUP($G$1,srtklasse,3,0),VLOOKUP(AG56,moylkl,3,1),VLOOKUP(AG56,moybkl,3,1),VLOOKUP(AG56,moy3kl,3,1))),"-")</f>
        <v>-</v>
      </c>
      <c r="AK56" s="110" t="str">
        <f aca="false">IF(ISNUMBER(AG56),AK55,"-")</f>
        <v>-</v>
      </c>
      <c r="AL56" s="111"/>
      <c r="AM56" s="111"/>
      <c r="AN56" s="111"/>
      <c r="AO56" s="113" t="str">
        <f aca="false">IF(OR(ISBLANK(AM56),ISBLANK(AN56)),"-",ROUNDDOWN(AM56/AN56,3))</f>
        <v>-</v>
      </c>
      <c r="AP56" s="109" t="str">
        <f aca="false">IF(ISNUMBER(AM56),IF(AK56&gt;0,ROUNDDOWN(AM56/(AH56*AK56)%,2),0),"-")</f>
        <v>-</v>
      </c>
      <c r="AQ56" s="109" t="str">
        <f aca="false">IF(OR(ISBLANK(AM56),ISBLANK(AN56)),"-",IF(AND(L56="nee",ISNUMBER(AE56)),IF(AO56/AJ56&gt;1,100,ROUNDDOWN(AO56/AJ56%,2)),ROUNDDOWN(AO56/AJ56%,2)))</f>
        <v>-</v>
      </c>
      <c r="AR56" s="119"/>
      <c r="AS56" s="117" t="str">
        <f aca="false">IF(ISNUMBER(AO56),IF(AND(NOT(ISNUMBER(AE56)),L56="nee"),AO56,ROUNDDOWN(AVERAGE(AG56,AO56),3)),"-")</f>
        <v>-</v>
      </c>
      <c r="AT56" s="120" t="str">
        <f aca="false">IF(ISNUMBER(AS56),IF(AS56&gt;=VLOOKUP($G$1,srtklasse,4,0),"P","-"),"-")</f>
        <v>-</v>
      </c>
      <c r="AU56" s="117" t="str">
        <f aca="false">IF(ISNUMBER(K56),ROUNDDOWN(MAX(K56,AE56,AS56),3),"-")</f>
        <v>-</v>
      </c>
      <c r="AV56" s="108" t="str">
        <f aca="false">IF(ISBLANK($G$1),"?",IF(ISNUMBER(AU56),CHOOSE(VLOOKUP($G$1,srtklasse,3,0),VLOOKUP(AU56,moylkl,VLOOKUP($G$1,srtklasse,2,0),1),VLOOKUP(AU56,moybkl,5,1),VLOOKUP(AU56,moy3kl,5,1)),"-"))</f>
        <v>-</v>
      </c>
      <c r="AW56" s="109" t="str">
        <f aca="false">IF(ISNUMBER(AU56),IF(VLOOKUP($G$1,srtklasse,2,0)=6,7,CHOOSE(VLOOKUP($G$1,srtklasse,3,0),VLOOKUP(AU56,moylkl,1,1),VLOOKUP(AU56,moybkl,1,1),VLOOKUP(AU56,moy3kl,1,1))),"-")</f>
        <v>-</v>
      </c>
      <c r="AX56" s="109" t="str">
        <f aca="false">IF(ISNUMBER(AU56),IF(VLOOKUP($G$1,srtklasse,2,0)=6,11,CHOOSE(VLOOKUP($G$1,srtklasse,3,0),VLOOKUP(AU56,moylkl,3,1),VLOOKUP(AU56,moybkl,3,1),VLOOKUP(AU56,moy3kl,3,1))),"-")</f>
        <v>-</v>
      </c>
      <c r="AY56" s="110" t="str">
        <f aca="false">IF(ISNUMBER(AU56),AY55,"-")</f>
        <v>-</v>
      </c>
      <c r="AZ56" s="111"/>
      <c r="BA56" s="111"/>
      <c r="BB56" s="111"/>
      <c r="BC56" s="113" t="str">
        <f aca="false">IF(OR(ISBLANK(BA56),ISBLANK(BB56)),"-",ROUNDDOWN(BA56/BB56,3))</f>
        <v>-</v>
      </c>
      <c r="BD56" s="109" t="str">
        <f aca="false">IF(ISNUMBER(BA56),IF(AY56&gt;0,ROUNDDOWN(BA56/(AV56*AY56)%,2),0),"-")</f>
        <v>-</v>
      </c>
      <c r="BE56" s="109" t="str">
        <f aca="false">IF(OR(ISBLANK(BA56),ISBLANK(BB56)),"-",(ROUNDDOWN(BC56/AX56%,2)))</f>
        <v>-</v>
      </c>
      <c r="BF56" s="119"/>
      <c r="BG56" s="117" t="str">
        <f aca="false">IF(ISNUMBER(BC56),ROUNDDOWN(AVERAGE(AU56,BC56),3),"-")</f>
        <v>-</v>
      </c>
      <c r="BH56" s="120" t="str">
        <f aca="false">IF(ISNUMBER(BG56),IF(BG56&gt;=VLOOKUP($G$1,srtklasse,4,0),"P","-"),"-")</f>
        <v>-</v>
      </c>
      <c r="BI56" s="117" t="str">
        <f aca="false">IF(ISNUMBER(BF56),ROUNDDOWN(MAX(K56,AE56,AS56,BG56),3),"-")</f>
        <v>-</v>
      </c>
      <c r="BJ56" s="108" t="str">
        <f aca="false">IF(ISBLANK($G$1),"?",IF(ISNUMBER(BI56),CHOOSE(VLOOKUP($G$1,srtklasse,3,0),VLOOKUP(BI56,moylkl,VLOOKUP($G$1,srtklasse,2,0),1),VLOOKUP(BI56,moybkl,5,1),VLOOKUP(BI56,moy3kl,5,1)),"-"))</f>
        <v>-</v>
      </c>
      <c r="BK56" s="109" t="str">
        <f aca="false">IF(ISNUMBER(BI56),IF(VLOOKUP($G$1,srtklasse,2,0)=6,7,CHOOSE(VLOOKUP($G$1,srtklasse,3,0),VLOOKUP(BI56,moylkl,1,1),VLOOKUP(BI56,moybkl,1,1),VLOOKUP(BI56,moy3kl,1,1))),"-")</f>
        <v>-</v>
      </c>
      <c r="BL56" s="109" t="str">
        <f aca="false">IF(ISNUMBER(BI56),IF(VLOOKUP($G$1,srtklasse,2,0)=6,11,CHOOSE(VLOOKUP($G$1,srtklasse,3,0),VLOOKUP(BI56,moylkl,3,1),VLOOKUP(BI56,moybkl,3,1),VLOOKUP(BI56,moy3kl,3,1))),"-")</f>
        <v>-</v>
      </c>
      <c r="BM56" s="110" t="str">
        <f aca="false">IF(ISNUMBER(BI56),$BM$4,"-")</f>
        <v>-</v>
      </c>
      <c r="BN56" s="111"/>
      <c r="BO56" s="111"/>
      <c r="BP56" s="113" t="str">
        <f aca="false">IF(OR(ISBLANK(BN56),ISBLANK(BO56)),"-",ROUNDDOWN(BN56/BO56,3))</f>
        <v>-</v>
      </c>
      <c r="BQ56" s="109" t="str">
        <f aca="false">IF(ISNUMBER(BN56),IF(BM56&gt;0,ROUNDDOWN(BN56/(BJ56*BM56)%,2),0),"-")</f>
        <v>-</v>
      </c>
      <c r="BR56" s="109" t="str">
        <f aca="false">IF(OR(ISBLANK(BN56),ISBLANK(BO56)),"-",(ROUNDDOWN(BP56/BL56%,2)))</f>
        <v>-</v>
      </c>
      <c r="BS56" s="119"/>
      <c r="BT56" s="117" t="str">
        <f aca="false">IF(ISNUMBER(BP56),ROUNDDOWN(AVERAGE(BI56,BP56),3),"-")</f>
        <v>-</v>
      </c>
      <c r="BU56" s="120" t="str">
        <f aca="false">IF(ISNUMBER(BT56),IF(BT56&gt;=VLOOKUP($G$1,srtklasse,4,0),"P","-"),"-")</f>
        <v>-</v>
      </c>
      <c r="BV56" s="117" t="str">
        <f aca="false">IF(SUM(V56,AO56,BC56,BP56)&gt;0,AVERAGE(IF(V56&gt;0,V56,""),IF(AO56&gt;0,AO56,""),IF(BC56&gt;0,BC56,""),IF(BP56&gt;0,BP56,"")),"-")</f>
        <v>-</v>
      </c>
      <c r="BW56" s="120" t="str">
        <f aca="false">IF(ISNUMBER(BV56),IF(BV56&gt;=VLOOKUP($G$1,srtklasse,4,0),"P","-"),"-")</f>
        <v>-</v>
      </c>
      <c r="BX56" s="121"/>
    </row>
    <row r="57" customFormat="false" ht="15" hidden="false" customHeight="true" outlineLevel="0" collapsed="false">
      <c r="A57" s="101" t="n">
        <f aca="false">A56+1</f>
        <v>50</v>
      </c>
      <c r="B57" s="102"/>
      <c r="C57" s="124"/>
      <c r="D57" s="102"/>
      <c r="E57" s="103"/>
      <c r="F57" s="102"/>
      <c r="G57" s="103"/>
      <c r="H57" s="122"/>
      <c r="I57" s="122"/>
      <c r="J57" s="122"/>
      <c r="K57" s="106" t="str">
        <f aca="false">IF(MAX(H57,I57,J57)=0,"",IF(AND(OR(ISNUMBER(H57),ISNUMBER(I57)),ISNUMBER(J57)),"XX",IF(ISNUMBER(J57),J57,MAX(H57,I57))))</f>
        <v/>
      </c>
      <c r="L57" s="107" t="str">
        <f aca="false">IF(ISNUMBER(K57),IF(ISNUMBER(J57),"NEE","JA"),"")</f>
        <v/>
      </c>
      <c r="M57" s="108" t="str">
        <f aca="false">IF(ISBLANK($G$1),"?",IF(ISNUMBER(K57),CHOOSE(VLOOKUP($G$1,srtklasse,3,0),VLOOKUP(K57,moylkl,VLOOKUP($G$1,srtklasse,2,0),1),VLOOKUP(K57,moybkl,5,1),VLOOKUP(K57,moy3kl,5,1)),"-"))</f>
        <v>-</v>
      </c>
      <c r="N57" s="109" t="str">
        <f aca="false">IF(ISNUMBER(K57),IF(VLOOKUP($G$1,srtklasse,2,0)=6,7,CHOOSE(VLOOKUP($G$1,srtklasse,3,0),VLOOKUP(K57,moylkl,1,1),VLOOKUP(K57,moybkl,1,1),VLOOKUP(K57,moy3kl,1,1))),"-")</f>
        <v>-</v>
      </c>
      <c r="O57" s="109" t="str">
        <f aca="false">IF(ISNUMBER(K57),IF(VLOOKUP($G$1,srtklasse,2,0)=6,11,CHOOSE(VLOOKUP($G$1,srtklasse,3,0),VLOOKUP(K57,moylkl,3,1),VLOOKUP(K57,moybkl,3,1),VLOOKUP(K57,moy3kl,3,1))),"-")</f>
        <v>-</v>
      </c>
      <c r="P57" s="110" t="str">
        <f aca="false">IF(ISNUMBER(K57),P56,"-")</f>
        <v>-</v>
      </c>
      <c r="Q57" s="111"/>
      <c r="R57" s="111"/>
      <c r="S57" s="111"/>
      <c r="T57" s="112" t="str">
        <f aca="false">IF(MAX(Q57:S57)&gt;0,P57,U57)</f>
        <v>-</v>
      </c>
      <c r="U57" s="112" t="str">
        <f aca="false">IF(ISBLANK(Q57),"-",Q57)</f>
        <v>-</v>
      </c>
      <c r="V57" s="113" t="str">
        <f aca="false">IF(OR(ISBLANK(R57),ISBLANK(S57)),"-",ROUNDDOWN(R57/S57,3))</f>
        <v>-</v>
      </c>
      <c r="W57" s="109" t="str">
        <f aca="false">IF(OR(ISBLANK(R57),ISBLANK(S57)),"-",IF(AND(L57="NEE",V57/O57&gt;1),100,ROUNDDOWN(V57/O57%,2)))</f>
        <v>-</v>
      </c>
      <c r="X57" s="109" t="str">
        <f aca="false">IF(ISNUMBER(R57),IF(T57&gt;0,ROUNDDOWN(R57/(M57*T57)%,2),0),"-")</f>
        <v>-</v>
      </c>
      <c r="Y57" s="114" t="str">
        <f aca="false">Y56</f>
        <v>M</v>
      </c>
      <c r="Z57" s="112" t="str">
        <f aca="false">IF(ISNUMBER(U57),RANK(U57,$U$8:$U$67,0)+((COUNT($U$8:$U$67)+1-RANK(U57,$U$8:$U$67,0)-RANK(U57,$U$8:$U$67,1))/2),"-")</f>
        <v>-</v>
      </c>
      <c r="AA57" s="112" t="str">
        <f aca="false">IF(Y57="M",IF(ISNUMBER(W57),RANK(W57,$W$8:$W$67,0)+((COUNT($W$8:$W$67)+1-RANK(W57,$W$8:$W$67,0)-RANK(W57,$W$8:$W$67,1))/2),"-"),IF(ISNUMBER(X57),RANK(X57,$X$8:$X$67,0)+((COUNT($X$8:$X$67)+1-RANK(X57,$X$8:$X$67,0)-RANK(X57,$X$8:$X$67,1))/2),"-"))</f>
        <v>-</v>
      </c>
      <c r="AB57" s="112" t="str">
        <f aca="false">IF(AND(ISNUMBER(Z57),ISNUMBER(AA57)),Z57+AA57,"-")</f>
        <v>-</v>
      </c>
      <c r="AC57" s="115" t="str">
        <f aca="false">IF(ISNUMBER(AB57),RANK(AB57,$AB$8:$AB$67,1)+((COUNT($AB$8:$AB$67)+1-RANK(AB57,$AB$8:$AB$67,0)-RANK(AB57,$AB$8:$AB$67,1))/2),"-")</f>
        <v>-</v>
      </c>
      <c r="AD57" s="116"/>
      <c r="AE57" s="117" t="str">
        <f aca="false">IF(ISNUMBER(V57),IF(L57="JA",ROUNDDOWN(AVERAGE(K57,V57),3),V57),"-")</f>
        <v>-</v>
      </c>
      <c r="AF57" s="118" t="str">
        <f aca="false">IF(ISNUMBER(AE57),IF(AE57&gt;=VLOOKUP($G$1,srtklasse,4,0),"P","-"),"-")</f>
        <v>-</v>
      </c>
      <c r="AG57" s="117" t="str">
        <f aca="false">IF(ISNUMBER(K57),ROUNDDOWN(MAX(K57,AE57),3),"-")</f>
        <v>-</v>
      </c>
      <c r="AH57" s="108" t="str">
        <f aca="false">IF(ISBLANK($G$1),"?",IF(ISNUMBER(AG57),CHOOSE(VLOOKUP($G$1,srtklasse,3,0),VLOOKUP(AG57,moylkl,VLOOKUP($G$1,srtklasse,2,0),1),VLOOKUP(AG57,moybkl,5,1),VLOOKUP(AG57,moy3kl,5,1)),"-"))</f>
        <v>-</v>
      </c>
      <c r="AI57" s="109" t="str">
        <f aca="false">IF(ISNUMBER(AG57),IF(VLOOKUP($G$1,srtklasse,2,0)=6,7,CHOOSE(VLOOKUP($G$1,srtklasse,3,0),VLOOKUP(AG57,moylkl,1,1),VLOOKUP(AG57,moybkl,1,1),VLOOKUP(AG57,moy3kl,1,1))),"-")</f>
        <v>-</v>
      </c>
      <c r="AJ57" s="109" t="str">
        <f aca="false">IF(ISNUMBER(AG57),IF(VLOOKUP($G$1,srtklasse,2,0)=6,11,CHOOSE(VLOOKUP($G$1,srtklasse,3,0),VLOOKUP(AG57,moylkl,3,1),VLOOKUP(AG57,moybkl,3,1),VLOOKUP(AG57,moy3kl,3,1))),"-")</f>
        <v>-</v>
      </c>
      <c r="AK57" s="110" t="str">
        <f aca="false">IF(ISNUMBER(AG57),AK56,"-")</f>
        <v>-</v>
      </c>
      <c r="AL57" s="111"/>
      <c r="AM57" s="111"/>
      <c r="AN57" s="111"/>
      <c r="AO57" s="113" t="str">
        <f aca="false">IF(OR(ISBLANK(AM57),ISBLANK(AN57)),"-",ROUNDDOWN(AM57/AN57,3))</f>
        <v>-</v>
      </c>
      <c r="AP57" s="109" t="str">
        <f aca="false">IF(ISNUMBER(AM57),IF(AK57&gt;0,ROUNDDOWN(AM57/(AH57*AK57)%,2),0),"-")</f>
        <v>-</v>
      </c>
      <c r="AQ57" s="109" t="str">
        <f aca="false">IF(OR(ISBLANK(AM57),ISBLANK(AN57)),"-",IF(AND(L57="nee",ISNUMBER(AE57)),IF(AO57/AJ57&gt;1,100,ROUNDDOWN(AO57/AJ57%,2)),ROUNDDOWN(AO57/AJ57%,2)))</f>
        <v>-</v>
      </c>
      <c r="AR57" s="119"/>
      <c r="AS57" s="117" t="str">
        <f aca="false">IF(ISNUMBER(AO57),IF(AND(NOT(ISNUMBER(AE57)),L57="nee"),AO57,ROUNDDOWN(AVERAGE(AG57,AO57),3)),"-")</f>
        <v>-</v>
      </c>
      <c r="AT57" s="120" t="str">
        <f aca="false">IF(ISNUMBER(AS57),IF(AS57&gt;=VLOOKUP($G$1,srtklasse,4,0),"P","-"),"-")</f>
        <v>-</v>
      </c>
      <c r="AU57" s="117" t="str">
        <f aca="false">IF(ISNUMBER(K57),ROUNDDOWN(MAX(K57,AE57,AS57),3),"-")</f>
        <v>-</v>
      </c>
      <c r="AV57" s="108" t="str">
        <f aca="false">IF(ISBLANK($G$1),"?",IF(ISNUMBER(AU57),CHOOSE(VLOOKUP($G$1,srtklasse,3,0),VLOOKUP(AU57,moylkl,VLOOKUP($G$1,srtklasse,2,0),1),VLOOKUP(AU57,moybkl,5,1),VLOOKUP(AU57,moy3kl,5,1)),"-"))</f>
        <v>-</v>
      </c>
      <c r="AW57" s="109" t="str">
        <f aca="false">IF(ISNUMBER(AU57),IF(VLOOKUP($G$1,srtklasse,2,0)=6,7,CHOOSE(VLOOKUP($G$1,srtklasse,3,0),VLOOKUP(AU57,moylkl,1,1),VLOOKUP(AU57,moybkl,1,1),VLOOKUP(AU57,moy3kl,1,1))),"-")</f>
        <v>-</v>
      </c>
      <c r="AX57" s="109" t="str">
        <f aca="false">IF(ISNUMBER(AU57),IF(VLOOKUP($G$1,srtklasse,2,0)=6,11,CHOOSE(VLOOKUP($G$1,srtklasse,3,0),VLOOKUP(AU57,moylkl,3,1),VLOOKUP(AU57,moybkl,3,1),VLOOKUP(AU57,moy3kl,3,1))),"-")</f>
        <v>-</v>
      </c>
      <c r="AY57" s="110" t="str">
        <f aca="false">IF(ISNUMBER(AU57),AY56,"-")</f>
        <v>-</v>
      </c>
      <c r="AZ57" s="111"/>
      <c r="BA57" s="111"/>
      <c r="BB57" s="111"/>
      <c r="BC57" s="113" t="str">
        <f aca="false">IF(OR(ISBLANK(BA57),ISBLANK(BB57)),"-",ROUNDDOWN(BA57/BB57,3))</f>
        <v>-</v>
      </c>
      <c r="BD57" s="109" t="str">
        <f aca="false">IF(ISNUMBER(BA57),IF(AY57&gt;0,ROUNDDOWN(BA57/(AV57*AY57)%,2),0),"-")</f>
        <v>-</v>
      </c>
      <c r="BE57" s="109" t="str">
        <f aca="false">IF(OR(ISBLANK(BA57),ISBLANK(BB57)),"-",(ROUNDDOWN(BC57/AX57%,2)))</f>
        <v>-</v>
      </c>
      <c r="BF57" s="119"/>
      <c r="BG57" s="117" t="str">
        <f aca="false">IF(ISNUMBER(BC57),ROUNDDOWN(AVERAGE(AU57,BC57),3),"-")</f>
        <v>-</v>
      </c>
      <c r="BH57" s="120" t="str">
        <f aca="false">IF(ISNUMBER(BG57),IF(BG57&gt;=VLOOKUP($G$1,srtklasse,4,0),"P","-"),"-")</f>
        <v>-</v>
      </c>
      <c r="BI57" s="117" t="str">
        <f aca="false">IF(ISNUMBER(BF57),ROUNDDOWN(MAX(K57,AE57,AS57,BG57),3),"-")</f>
        <v>-</v>
      </c>
      <c r="BJ57" s="108" t="str">
        <f aca="false">IF(ISBLANK($G$1),"?",IF(ISNUMBER(BI57),CHOOSE(VLOOKUP($G$1,srtklasse,3,0),VLOOKUP(BI57,moylkl,VLOOKUP($G$1,srtklasse,2,0),1),VLOOKUP(BI57,moybkl,5,1),VLOOKUP(BI57,moy3kl,5,1)),"-"))</f>
        <v>-</v>
      </c>
      <c r="BK57" s="109" t="str">
        <f aca="false">IF(ISNUMBER(BI57),IF(VLOOKUP($G$1,srtklasse,2,0)=6,7,CHOOSE(VLOOKUP($G$1,srtklasse,3,0),VLOOKUP(BI57,moylkl,1,1),VLOOKUP(BI57,moybkl,1,1),VLOOKUP(BI57,moy3kl,1,1))),"-")</f>
        <v>-</v>
      </c>
      <c r="BL57" s="109" t="str">
        <f aca="false">IF(ISNUMBER(BI57),IF(VLOOKUP($G$1,srtklasse,2,0)=6,11,CHOOSE(VLOOKUP($G$1,srtklasse,3,0),VLOOKUP(BI57,moylkl,3,1),VLOOKUP(BI57,moybkl,3,1),VLOOKUP(BI57,moy3kl,3,1))),"-")</f>
        <v>-</v>
      </c>
      <c r="BM57" s="110" t="str">
        <f aca="false">IF(ISNUMBER(BI57),$BM$4,"-")</f>
        <v>-</v>
      </c>
      <c r="BN57" s="111"/>
      <c r="BO57" s="111"/>
      <c r="BP57" s="113" t="str">
        <f aca="false">IF(OR(ISBLANK(BN57),ISBLANK(BO57)),"-",ROUNDDOWN(BN57/BO57,3))</f>
        <v>-</v>
      </c>
      <c r="BQ57" s="109" t="str">
        <f aca="false">IF(ISNUMBER(BN57),IF(BM57&gt;0,ROUNDDOWN(BN57/(BJ57*BM57)%,2),0),"-")</f>
        <v>-</v>
      </c>
      <c r="BR57" s="109" t="str">
        <f aca="false">IF(OR(ISBLANK(BN57),ISBLANK(BO57)),"-",(ROUNDDOWN(BP57/BL57%,2)))</f>
        <v>-</v>
      </c>
      <c r="BS57" s="119"/>
      <c r="BT57" s="117" t="str">
        <f aca="false">IF(ISNUMBER(BP57),ROUNDDOWN(AVERAGE(BI57,BP57),3),"-")</f>
        <v>-</v>
      </c>
      <c r="BU57" s="120" t="str">
        <f aca="false">IF(ISNUMBER(BT57),IF(BT57&gt;=VLOOKUP($G$1,srtklasse,4,0),"P","-"),"-")</f>
        <v>-</v>
      </c>
      <c r="BV57" s="117" t="str">
        <f aca="false">IF(SUM(V57,AO57,BC57,BP57)&gt;0,AVERAGE(IF(V57&gt;0,V57,""),IF(AO57&gt;0,AO57,""),IF(BC57&gt;0,BC57,""),IF(BP57&gt;0,BP57,"")),"-")</f>
        <v>-</v>
      </c>
      <c r="BW57" s="120" t="str">
        <f aca="false">IF(ISNUMBER(BV57),IF(BV57&gt;=VLOOKUP($G$1,srtklasse,4,0),"P","-"),"-")</f>
        <v>-</v>
      </c>
      <c r="BX57" s="121"/>
    </row>
    <row r="58" customFormat="false" ht="15" hidden="false" customHeight="true" outlineLevel="0" collapsed="false">
      <c r="A58" s="101" t="n">
        <f aca="false">A57+1</f>
        <v>51</v>
      </c>
      <c r="B58" s="102"/>
      <c r="C58" s="124"/>
      <c r="D58" s="102"/>
      <c r="E58" s="103"/>
      <c r="F58" s="102"/>
      <c r="G58" s="103"/>
      <c r="H58" s="122"/>
      <c r="I58" s="122"/>
      <c r="J58" s="122"/>
      <c r="K58" s="106" t="str">
        <f aca="false">IF(MAX(H58,I58,J58)=0,"",IF(AND(OR(ISNUMBER(H58),ISNUMBER(I58)),ISNUMBER(J58)),"XX",IF(ISNUMBER(J58),J58,MAX(H58,I58))))</f>
        <v/>
      </c>
      <c r="L58" s="107" t="str">
        <f aca="false">IF(ISNUMBER(K58),IF(ISNUMBER(J58),"NEE","JA"),"")</f>
        <v/>
      </c>
      <c r="M58" s="108" t="str">
        <f aca="false">IF(ISBLANK($G$1),"?",IF(ISNUMBER(K58),CHOOSE(VLOOKUP($G$1,srtklasse,3,0),VLOOKUP(K58,moylkl,VLOOKUP($G$1,srtklasse,2,0),1),VLOOKUP(K58,moybkl,5,1),VLOOKUP(K58,moy3kl,5,1)),"-"))</f>
        <v>-</v>
      </c>
      <c r="N58" s="109" t="str">
        <f aca="false">IF(ISNUMBER(K58),IF(VLOOKUP($G$1,srtklasse,2,0)=6,7,CHOOSE(VLOOKUP($G$1,srtklasse,3,0),VLOOKUP(K58,moylkl,1,1),VLOOKUP(K58,moybkl,1,1),VLOOKUP(K58,moy3kl,1,1))),"-")</f>
        <v>-</v>
      </c>
      <c r="O58" s="109" t="str">
        <f aca="false">IF(ISNUMBER(K58),IF(VLOOKUP($G$1,srtklasse,2,0)=6,11,CHOOSE(VLOOKUP($G$1,srtklasse,3,0),VLOOKUP(K58,moylkl,3,1),VLOOKUP(K58,moybkl,3,1),VLOOKUP(K58,moy3kl,3,1))),"-")</f>
        <v>-</v>
      </c>
      <c r="P58" s="110" t="str">
        <f aca="false">IF(ISNUMBER(K58),P57,"-")</f>
        <v>-</v>
      </c>
      <c r="Q58" s="111"/>
      <c r="R58" s="111"/>
      <c r="S58" s="111"/>
      <c r="T58" s="112" t="str">
        <f aca="false">IF(MAX(Q58:S58)&gt;0,P58,U58)</f>
        <v>-</v>
      </c>
      <c r="U58" s="112" t="str">
        <f aca="false">IF(ISBLANK(Q58),"-",Q58)</f>
        <v>-</v>
      </c>
      <c r="V58" s="113" t="str">
        <f aca="false">IF(OR(ISBLANK(R58),ISBLANK(S58)),"-",ROUNDDOWN(R58/S58,3))</f>
        <v>-</v>
      </c>
      <c r="W58" s="109" t="str">
        <f aca="false">IF(OR(ISBLANK(R58),ISBLANK(S58)),"-",IF(AND(L58="NEE",V58/O58&gt;1),100,ROUNDDOWN(V58/O58%,2)))</f>
        <v>-</v>
      </c>
      <c r="X58" s="109" t="str">
        <f aca="false">IF(ISNUMBER(R58),IF(T58&gt;0,ROUNDDOWN(R58/(M58*T58)%,2),0),"-")</f>
        <v>-</v>
      </c>
      <c r="Y58" s="114" t="str">
        <f aca="false">Y57</f>
        <v>M</v>
      </c>
      <c r="Z58" s="112" t="str">
        <f aca="false">IF(ISNUMBER(U58),RANK(U58,$U$8:$U$67,0)+((COUNT($U$8:$U$67)+1-RANK(U58,$U$8:$U$67,0)-RANK(U58,$U$8:$U$67,1))/2),"-")</f>
        <v>-</v>
      </c>
      <c r="AA58" s="112" t="str">
        <f aca="false">IF(Y58="M",IF(ISNUMBER(W58),RANK(W58,$W$8:$W$67,0)+((COUNT($W$8:$W$67)+1-RANK(W58,$W$8:$W$67,0)-RANK(W58,$W$8:$W$67,1))/2),"-"),IF(ISNUMBER(X58),RANK(X58,$X$8:$X$67,0)+((COUNT($X$8:$X$67)+1-RANK(X58,$X$8:$X$67,0)-RANK(X58,$X$8:$X$67,1))/2),"-"))</f>
        <v>-</v>
      </c>
      <c r="AB58" s="112" t="str">
        <f aca="false">IF(AND(ISNUMBER(Z58),ISNUMBER(AA58)),Z58+AA58,"-")</f>
        <v>-</v>
      </c>
      <c r="AC58" s="115" t="str">
        <f aca="false">IF(ISNUMBER(AB58),RANK(AB58,$AB$8:$AB$67,1)+((COUNT($AB$8:$AB$67)+1-RANK(AB58,$AB$8:$AB$67,0)-RANK(AB58,$AB$8:$AB$67,1))/2),"-")</f>
        <v>-</v>
      </c>
      <c r="AD58" s="116"/>
      <c r="AE58" s="117" t="str">
        <f aca="false">IF(ISNUMBER(V58),IF(L58="JA",ROUNDDOWN(AVERAGE(K58,V58),3),V58),"-")</f>
        <v>-</v>
      </c>
      <c r="AF58" s="118" t="str">
        <f aca="false">IF(ISNUMBER(AE58),IF(AE58&gt;=VLOOKUP($G$1,srtklasse,4,0),"P","-"),"-")</f>
        <v>-</v>
      </c>
      <c r="AG58" s="117" t="str">
        <f aca="false">IF(ISNUMBER(K58),ROUNDDOWN(MAX(K58,AE58),3),"-")</f>
        <v>-</v>
      </c>
      <c r="AH58" s="108" t="str">
        <f aca="false">IF(ISBLANK($G$1),"?",IF(ISNUMBER(AG58),CHOOSE(VLOOKUP($G$1,srtklasse,3,0),VLOOKUP(AG58,moylkl,VLOOKUP($G$1,srtklasse,2,0),1),VLOOKUP(AG58,moybkl,5,1),VLOOKUP(AG58,moy3kl,5,1)),"-"))</f>
        <v>-</v>
      </c>
      <c r="AI58" s="109" t="str">
        <f aca="false">IF(ISNUMBER(AG58),IF(VLOOKUP($G$1,srtklasse,2,0)=6,7,CHOOSE(VLOOKUP($G$1,srtklasse,3,0),VLOOKUP(AG58,moylkl,1,1),VLOOKUP(AG58,moybkl,1,1),VLOOKUP(AG58,moy3kl,1,1))),"-")</f>
        <v>-</v>
      </c>
      <c r="AJ58" s="109" t="str">
        <f aca="false">IF(ISNUMBER(AG58),IF(VLOOKUP($G$1,srtklasse,2,0)=6,11,CHOOSE(VLOOKUP($G$1,srtklasse,3,0),VLOOKUP(AG58,moylkl,3,1),VLOOKUP(AG58,moybkl,3,1),VLOOKUP(AG58,moy3kl,3,1))),"-")</f>
        <v>-</v>
      </c>
      <c r="AK58" s="110" t="str">
        <f aca="false">IF(ISNUMBER(AG58),AK57,"-")</f>
        <v>-</v>
      </c>
      <c r="AL58" s="111"/>
      <c r="AM58" s="111"/>
      <c r="AN58" s="111"/>
      <c r="AO58" s="113" t="str">
        <f aca="false">IF(OR(ISBLANK(AM58),ISBLANK(AN58)),"-",ROUNDDOWN(AM58/AN58,3))</f>
        <v>-</v>
      </c>
      <c r="AP58" s="109" t="str">
        <f aca="false">IF(ISNUMBER(AM58),IF(AK58&gt;0,ROUNDDOWN(AM58/(AH58*AK58)%,2),0),"-")</f>
        <v>-</v>
      </c>
      <c r="AQ58" s="109" t="str">
        <f aca="false">IF(OR(ISBLANK(AM58),ISBLANK(AN58)),"-",IF(AND(L58="nee",ISNUMBER(AE58)),IF(AO58/AJ58&gt;1,100,ROUNDDOWN(AO58/AJ58%,2)),ROUNDDOWN(AO58/AJ58%,2)))</f>
        <v>-</v>
      </c>
      <c r="AR58" s="119"/>
      <c r="AS58" s="117" t="str">
        <f aca="false">IF(ISNUMBER(AO58),IF(AND(NOT(ISNUMBER(AE58)),L58="nee"),AO58,ROUNDDOWN(AVERAGE(AG58,AO58),3)),"-")</f>
        <v>-</v>
      </c>
      <c r="AT58" s="120" t="str">
        <f aca="false">IF(ISNUMBER(AS58),IF(AS58&gt;=VLOOKUP($G$1,srtklasse,4,0),"P","-"),"-")</f>
        <v>-</v>
      </c>
      <c r="AU58" s="117" t="str">
        <f aca="false">IF(ISNUMBER(K58),ROUNDDOWN(MAX(K58,AE58,AS58),3),"-")</f>
        <v>-</v>
      </c>
      <c r="AV58" s="108" t="str">
        <f aca="false">IF(ISBLANK($G$1),"?",IF(ISNUMBER(AU58),CHOOSE(VLOOKUP($G$1,srtklasse,3,0),VLOOKUP(AU58,moylkl,VLOOKUP($G$1,srtklasse,2,0),1),VLOOKUP(AU58,moybkl,5,1),VLOOKUP(AU58,moy3kl,5,1)),"-"))</f>
        <v>-</v>
      </c>
      <c r="AW58" s="109" t="str">
        <f aca="false">IF(ISNUMBER(AU58),IF(VLOOKUP($G$1,srtklasse,2,0)=6,7,CHOOSE(VLOOKUP($G$1,srtklasse,3,0),VLOOKUP(AU58,moylkl,1,1),VLOOKUP(AU58,moybkl,1,1),VLOOKUP(AU58,moy3kl,1,1))),"-")</f>
        <v>-</v>
      </c>
      <c r="AX58" s="109" t="str">
        <f aca="false">IF(ISNUMBER(AU58),IF(VLOOKUP($G$1,srtklasse,2,0)=6,11,CHOOSE(VLOOKUP($G$1,srtklasse,3,0),VLOOKUP(AU58,moylkl,3,1),VLOOKUP(AU58,moybkl,3,1),VLOOKUP(AU58,moy3kl,3,1))),"-")</f>
        <v>-</v>
      </c>
      <c r="AY58" s="110" t="str">
        <f aca="false">IF(ISNUMBER(AU58),AY57,"-")</f>
        <v>-</v>
      </c>
      <c r="AZ58" s="111"/>
      <c r="BA58" s="111"/>
      <c r="BB58" s="111"/>
      <c r="BC58" s="113" t="str">
        <f aca="false">IF(OR(ISBLANK(BA58),ISBLANK(BB58)),"-",ROUNDDOWN(BA58/BB58,3))</f>
        <v>-</v>
      </c>
      <c r="BD58" s="109" t="str">
        <f aca="false">IF(ISNUMBER(BA58),IF(AY58&gt;0,ROUNDDOWN(BA58/(AV58*AY58)%,2),0),"-")</f>
        <v>-</v>
      </c>
      <c r="BE58" s="109" t="str">
        <f aca="false">IF(OR(ISBLANK(BA58),ISBLANK(BB58)),"-",(ROUNDDOWN(BC58/AX58%,2)))</f>
        <v>-</v>
      </c>
      <c r="BF58" s="119"/>
      <c r="BG58" s="117" t="str">
        <f aca="false">IF(ISNUMBER(BC58),ROUNDDOWN(AVERAGE(AU58,BC58),3),"-")</f>
        <v>-</v>
      </c>
      <c r="BH58" s="120" t="str">
        <f aca="false">IF(ISNUMBER(BG58),IF(BG58&gt;=VLOOKUP($G$1,srtklasse,4,0),"P","-"),"-")</f>
        <v>-</v>
      </c>
      <c r="BI58" s="117" t="str">
        <f aca="false">IF(ISNUMBER(BF58),ROUNDDOWN(MAX(K58,AE58,AS58,BG58),3),"-")</f>
        <v>-</v>
      </c>
      <c r="BJ58" s="108" t="str">
        <f aca="false">IF(ISBLANK($G$1),"?",IF(ISNUMBER(BI58),CHOOSE(VLOOKUP($G$1,srtklasse,3,0),VLOOKUP(BI58,moylkl,VLOOKUP($G$1,srtklasse,2,0),1),VLOOKUP(BI58,moybkl,5,1),VLOOKUP(BI58,moy3kl,5,1)),"-"))</f>
        <v>-</v>
      </c>
      <c r="BK58" s="109" t="str">
        <f aca="false">IF(ISNUMBER(BI58),IF(VLOOKUP($G$1,srtklasse,2,0)=6,7,CHOOSE(VLOOKUP($G$1,srtklasse,3,0),VLOOKUP(BI58,moylkl,1,1),VLOOKUP(BI58,moybkl,1,1),VLOOKUP(BI58,moy3kl,1,1))),"-")</f>
        <v>-</v>
      </c>
      <c r="BL58" s="109" t="str">
        <f aca="false">IF(ISNUMBER(BI58),IF(VLOOKUP($G$1,srtklasse,2,0)=6,11,CHOOSE(VLOOKUP($G$1,srtklasse,3,0),VLOOKUP(BI58,moylkl,3,1),VLOOKUP(BI58,moybkl,3,1),VLOOKUP(BI58,moy3kl,3,1))),"-")</f>
        <v>-</v>
      </c>
      <c r="BM58" s="110" t="str">
        <f aca="false">IF(ISNUMBER(BI58),$BM$4,"-")</f>
        <v>-</v>
      </c>
      <c r="BN58" s="111"/>
      <c r="BO58" s="111"/>
      <c r="BP58" s="113" t="str">
        <f aca="false">IF(OR(ISBLANK(BN58),ISBLANK(BO58)),"-",ROUNDDOWN(BN58/BO58,3))</f>
        <v>-</v>
      </c>
      <c r="BQ58" s="109" t="str">
        <f aca="false">IF(ISNUMBER(BN58),IF(BM58&gt;0,ROUNDDOWN(BN58/(BJ58*BM58)%,2),0),"-")</f>
        <v>-</v>
      </c>
      <c r="BR58" s="109" t="str">
        <f aca="false">IF(OR(ISBLANK(BN58),ISBLANK(BO58)),"-",(ROUNDDOWN(BP58/BL58%,2)))</f>
        <v>-</v>
      </c>
      <c r="BS58" s="119"/>
      <c r="BT58" s="117" t="str">
        <f aca="false">IF(ISNUMBER(BP58),ROUNDDOWN(AVERAGE(BI58,BP58),3),"-")</f>
        <v>-</v>
      </c>
      <c r="BU58" s="120" t="str">
        <f aca="false">IF(ISNUMBER(BT58),IF(BT58&gt;=VLOOKUP($G$1,srtklasse,4,0),"P","-"),"-")</f>
        <v>-</v>
      </c>
      <c r="BV58" s="117" t="str">
        <f aca="false">IF(SUM(V58,AO58,BC58,BP58)&gt;0,AVERAGE(IF(V58&gt;0,V58,""),IF(AO58&gt;0,AO58,""),IF(BC58&gt;0,BC58,""),IF(BP58&gt;0,BP58,"")),"-")</f>
        <v>-</v>
      </c>
      <c r="BW58" s="120" t="str">
        <f aca="false">IF(ISNUMBER(BV58),IF(BV58&gt;=VLOOKUP($G$1,srtklasse,4,0),"P","-"),"-")</f>
        <v>-</v>
      </c>
      <c r="BX58" s="121"/>
    </row>
    <row r="59" customFormat="false" ht="15" hidden="false" customHeight="true" outlineLevel="0" collapsed="false">
      <c r="A59" s="101" t="n">
        <f aca="false">A58+1</f>
        <v>52</v>
      </c>
      <c r="B59" s="102"/>
      <c r="C59" s="124"/>
      <c r="D59" s="102"/>
      <c r="E59" s="103"/>
      <c r="F59" s="102"/>
      <c r="G59" s="103"/>
      <c r="H59" s="122"/>
      <c r="I59" s="122"/>
      <c r="J59" s="122"/>
      <c r="K59" s="106" t="str">
        <f aca="false">IF(MAX(H59,I59,J59)=0,"",IF(AND(OR(ISNUMBER(H59),ISNUMBER(I59)),ISNUMBER(J59)),"XX",IF(ISNUMBER(J59),J59,MAX(H59,I59))))</f>
        <v/>
      </c>
      <c r="L59" s="107" t="str">
        <f aca="false">IF(ISNUMBER(K59),IF(ISNUMBER(J59),"NEE","JA"),"")</f>
        <v/>
      </c>
      <c r="M59" s="108" t="str">
        <f aca="false">IF(ISBLANK($G$1),"?",IF(ISNUMBER(K59),CHOOSE(VLOOKUP($G$1,srtklasse,3,0),VLOOKUP(K59,moylkl,VLOOKUP($G$1,srtklasse,2,0),1),VLOOKUP(K59,moybkl,5,1),VLOOKUP(K59,moy3kl,5,1)),"-"))</f>
        <v>-</v>
      </c>
      <c r="N59" s="109" t="str">
        <f aca="false">IF(ISNUMBER(K59),IF(VLOOKUP($G$1,srtklasse,2,0)=6,7,CHOOSE(VLOOKUP($G$1,srtklasse,3,0),VLOOKUP(K59,moylkl,1,1),VLOOKUP(K59,moybkl,1,1),VLOOKUP(K59,moy3kl,1,1))),"-")</f>
        <v>-</v>
      </c>
      <c r="O59" s="109" t="str">
        <f aca="false">IF(ISNUMBER(K59),IF(VLOOKUP($G$1,srtklasse,2,0)=6,11,CHOOSE(VLOOKUP($G$1,srtklasse,3,0),VLOOKUP(K59,moylkl,3,1),VLOOKUP(K59,moybkl,3,1),VLOOKUP(K59,moy3kl,3,1))),"-")</f>
        <v>-</v>
      </c>
      <c r="P59" s="110" t="str">
        <f aca="false">IF(ISNUMBER(K59),P58,"-")</f>
        <v>-</v>
      </c>
      <c r="Q59" s="111"/>
      <c r="R59" s="111"/>
      <c r="S59" s="111"/>
      <c r="T59" s="112" t="str">
        <f aca="false">IF(MAX(Q59:S59)&gt;0,P59,U59)</f>
        <v>-</v>
      </c>
      <c r="U59" s="112" t="str">
        <f aca="false">IF(ISBLANK(Q59),"-",Q59)</f>
        <v>-</v>
      </c>
      <c r="V59" s="113" t="str">
        <f aca="false">IF(OR(ISBLANK(R59),ISBLANK(S59)),"-",ROUNDDOWN(R59/S59,3))</f>
        <v>-</v>
      </c>
      <c r="W59" s="109" t="str">
        <f aca="false">IF(OR(ISBLANK(R59),ISBLANK(S59)),"-",IF(AND(L59="NEE",V59/O59&gt;1),100,ROUNDDOWN(V59/O59%,2)))</f>
        <v>-</v>
      </c>
      <c r="X59" s="109" t="str">
        <f aca="false">IF(ISNUMBER(R59),IF(T59&gt;0,ROUNDDOWN(R59/(M59*T59)%,2),0),"-")</f>
        <v>-</v>
      </c>
      <c r="Y59" s="114" t="str">
        <f aca="false">Y58</f>
        <v>M</v>
      </c>
      <c r="Z59" s="112" t="str">
        <f aca="false">IF(ISNUMBER(U59),RANK(U59,$U$8:$U$67,0)+((COUNT($U$8:$U$67)+1-RANK(U59,$U$8:$U$67,0)-RANK(U59,$U$8:$U$67,1))/2),"-")</f>
        <v>-</v>
      </c>
      <c r="AA59" s="112" t="str">
        <f aca="false">IF(Y59="M",IF(ISNUMBER(W59),RANK(W59,$W$8:$W$67,0)+((COUNT($W$8:$W$67)+1-RANK(W59,$W$8:$W$67,0)-RANK(W59,$W$8:$W$67,1))/2),"-"),IF(ISNUMBER(X59),RANK(X59,$X$8:$X$67,0)+((COUNT($X$8:$X$67)+1-RANK(X59,$X$8:$X$67,0)-RANK(X59,$X$8:$X$67,1))/2),"-"))</f>
        <v>-</v>
      </c>
      <c r="AB59" s="112" t="str">
        <f aca="false">IF(AND(ISNUMBER(Z59),ISNUMBER(AA59)),Z59+AA59,"-")</f>
        <v>-</v>
      </c>
      <c r="AC59" s="115" t="str">
        <f aca="false">IF(ISNUMBER(AB59),RANK(AB59,$AB$8:$AB$67,1)+((COUNT($AB$8:$AB$67)+1-RANK(AB59,$AB$8:$AB$67,0)-RANK(AB59,$AB$8:$AB$67,1))/2),"-")</f>
        <v>-</v>
      </c>
      <c r="AD59" s="116"/>
      <c r="AE59" s="117" t="str">
        <f aca="false">IF(ISNUMBER(V59),IF(L59="JA",ROUNDDOWN(AVERAGE(K59,V59),3),V59),"-")</f>
        <v>-</v>
      </c>
      <c r="AF59" s="118" t="str">
        <f aca="false">IF(ISNUMBER(AE59),IF(AE59&gt;=VLOOKUP($G$1,srtklasse,4,0),"P","-"),"-")</f>
        <v>-</v>
      </c>
      <c r="AG59" s="117" t="str">
        <f aca="false">IF(ISNUMBER(K59),ROUNDDOWN(MAX(K59,AE59),3),"-")</f>
        <v>-</v>
      </c>
      <c r="AH59" s="108" t="str">
        <f aca="false">IF(ISBLANK($G$1),"?",IF(ISNUMBER(AG59),CHOOSE(VLOOKUP($G$1,srtklasse,3,0),VLOOKUP(AG59,moylkl,VLOOKUP($G$1,srtklasse,2,0),1),VLOOKUP(AG59,moybkl,5,1),VLOOKUP(AG59,moy3kl,5,1)),"-"))</f>
        <v>-</v>
      </c>
      <c r="AI59" s="109" t="str">
        <f aca="false">IF(ISNUMBER(AG59),IF(VLOOKUP($G$1,srtklasse,2,0)=6,7,CHOOSE(VLOOKUP($G$1,srtklasse,3,0),VLOOKUP(AG59,moylkl,1,1),VLOOKUP(AG59,moybkl,1,1),VLOOKUP(AG59,moy3kl,1,1))),"-")</f>
        <v>-</v>
      </c>
      <c r="AJ59" s="109" t="str">
        <f aca="false">IF(ISNUMBER(AG59),IF(VLOOKUP($G$1,srtklasse,2,0)=6,11,CHOOSE(VLOOKUP($G$1,srtklasse,3,0),VLOOKUP(AG59,moylkl,3,1),VLOOKUP(AG59,moybkl,3,1),VLOOKUP(AG59,moy3kl,3,1))),"-")</f>
        <v>-</v>
      </c>
      <c r="AK59" s="110" t="str">
        <f aca="false">IF(ISNUMBER(AG59),AK58,"-")</f>
        <v>-</v>
      </c>
      <c r="AL59" s="111"/>
      <c r="AM59" s="111"/>
      <c r="AN59" s="111"/>
      <c r="AO59" s="113" t="str">
        <f aca="false">IF(OR(ISBLANK(AM59),ISBLANK(AN59)),"-",ROUNDDOWN(AM59/AN59,3))</f>
        <v>-</v>
      </c>
      <c r="AP59" s="109" t="str">
        <f aca="false">IF(ISNUMBER(AM59),IF(AK59&gt;0,ROUNDDOWN(AM59/(AH59*AK59)%,2),0),"-")</f>
        <v>-</v>
      </c>
      <c r="AQ59" s="109" t="str">
        <f aca="false">IF(OR(ISBLANK(AM59),ISBLANK(AN59)),"-",IF(AND(L59="nee",ISNUMBER(AE59)),IF(AO59/AJ59&gt;1,100,ROUNDDOWN(AO59/AJ59%,2)),ROUNDDOWN(AO59/AJ59%,2)))</f>
        <v>-</v>
      </c>
      <c r="AR59" s="119"/>
      <c r="AS59" s="117" t="str">
        <f aca="false">IF(ISNUMBER(AO59),IF(AND(NOT(ISNUMBER(AE59)),L59="nee"),AO59,ROUNDDOWN(AVERAGE(AG59,AO59),3)),"-")</f>
        <v>-</v>
      </c>
      <c r="AT59" s="120" t="str">
        <f aca="false">IF(ISNUMBER(AS59),IF(AS59&gt;=VLOOKUP($G$1,srtklasse,4,0),"P","-"),"-")</f>
        <v>-</v>
      </c>
      <c r="AU59" s="117" t="str">
        <f aca="false">IF(ISNUMBER(K59),ROUNDDOWN(MAX(K59,AE59,AS59),3),"-")</f>
        <v>-</v>
      </c>
      <c r="AV59" s="108" t="str">
        <f aca="false">IF(ISBLANK($G$1),"?",IF(ISNUMBER(AU59),CHOOSE(VLOOKUP($G$1,srtklasse,3,0),VLOOKUP(AU59,moylkl,VLOOKUP($G$1,srtklasse,2,0),1),VLOOKUP(AU59,moybkl,5,1),VLOOKUP(AU59,moy3kl,5,1)),"-"))</f>
        <v>-</v>
      </c>
      <c r="AW59" s="109" t="str">
        <f aca="false">IF(ISNUMBER(AU59),IF(VLOOKUP($G$1,srtklasse,2,0)=6,7,CHOOSE(VLOOKUP($G$1,srtklasse,3,0),VLOOKUP(AU59,moylkl,1,1),VLOOKUP(AU59,moybkl,1,1),VLOOKUP(AU59,moy3kl,1,1))),"-")</f>
        <v>-</v>
      </c>
      <c r="AX59" s="109" t="str">
        <f aca="false">IF(ISNUMBER(AU59),IF(VLOOKUP($G$1,srtklasse,2,0)=6,11,CHOOSE(VLOOKUP($G$1,srtklasse,3,0),VLOOKUP(AU59,moylkl,3,1),VLOOKUP(AU59,moybkl,3,1),VLOOKUP(AU59,moy3kl,3,1))),"-")</f>
        <v>-</v>
      </c>
      <c r="AY59" s="110" t="str">
        <f aca="false">IF(ISNUMBER(AU59),AY58,"-")</f>
        <v>-</v>
      </c>
      <c r="AZ59" s="111"/>
      <c r="BA59" s="111"/>
      <c r="BB59" s="111"/>
      <c r="BC59" s="113" t="str">
        <f aca="false">IF(OR(ISBLANK(BA59),ISBLANK(BB59)),"-",ROUNDDOWN(BA59/BB59,3))</f>
        <v>-</v>
      </c>
      <c r="BD59" s="109" t="str">
        <f aca="false">IF(ISNUMBER(BA59),IF(AY59&gt;0,ROUNDDOWN(BA59/(AV59*AY59)%,2),0),"-")</f>
        <v>-</v>
      </c>
      <c r="BE59" s="109" t="str">
        <f aca="false">IF(OR(ISBLANK(BA59),ISBLANK(BB59)),"-",(ROUNDDOWN(BC59/AX59%,2)))</f>
        <v>-</v>
      </c>
      <c r="BF59" s="119"/>
      <c r="BG59" s="117" t="str">
        <f aca="false">IF(ISNUMBER(BC59),ROUNDDOWN(AVERAGE(AU59,BC59),3),"-")</f>
        <v>-</v>
      </c>
      <c r="BH59" s="120" t="str">
        <f aca="false">IF(ISNUMBER(BG59),IF(BG59&gt;=VLOOKUP($G$1,srtklasse,4,0),"P","-"),"-")</f>
        <v>-</v>
      </c>
      <c r="BI59" s="117" t="str">
        <f aca="false">IF(ISNUMBER(BF59),ROUNDDOWN(MAX(K59,AE59,AS59,BG59),3),"-")</f>
        <v>-</v>
      </c>
      <c r="BJ59" s="108" t="str">
        <f aca="false">IF(ISBLANK($G$1),"?",IF(ISNUMBER(BI59),CHOOSE(VLOOKUP($G$1,srtklasse,3,0),VLOOKUP(BI59,moylkl,VLOOKUP($G$1,srtklasse,2,0),1),VLOOKUP(BI59,moybkl,5,1),VLOOKUP(BI59,moy3kl,5,1)),"-"))</f>
        <v>-</v>
      </c>
      <c r="BK59" s="109" t="str">
        <f aca="false">IF(ISNUMBER(BI59),IF(VLOOKUP($G$1,srtklasse,2,0)=6,7,CHOOSE(VLOOKUP($G$1,srtklasse,3,0),VLOOKUP(BI59,moylkl,1,1),VLOOKUP(BI59,moybkl,1,1),VLOOKUP(BI59,moy3kl,1,1))),"-")</f>
        <v>-</v>
      </c>
      <c r="BL59" s="109" t="str">
        <f aca="false">IF(ISNUMBER(BI59),IF(VLOOKUP($G$1,srtklasse,2,0)=6,11,CHOOSE(VLOOKUP($G$1,srtklasse,3,0),VLOOKUP(BI59,moylkl,3,1),VLOOKUP(BI59,moybkl,3,1),VLOOKUP(BI59,moy3kl,3,1))),"-")</f>
        <v>-</v>
      </c>
      <c r="BM59" s="110" t="str">
        <f aca="false">IF(ISNUMBER(BI59),$BM$4,"-")</f>
        <v>-</v>
      </c>
      <c r="BN59" s="111"/>
      <c r="BO59" s="111"/>
      <c r="BP59" s="113" t="str">
        <f aca="false">IF(OR(ISBLANK(BN59),ISBLANK(BO59)),"-",ROUNDDOWN(BN59/BO59,3))</f>
        <v>-</v>
      </c>
      <c r="BQ59" s="109" t="str">
        <f aca="false">IF(ISNUMBER(BN59),IF(BM59&gt;0,ROUNDDOWN(BN59/(BJ59*BM59)%,2),0),"-")</f>
        <v>-</v>
      </c>
      <c r="BR59" s="109" t="str">
        <f aca="false">IF(OR(ISBLANK(BN59),ISBLANK(BO59)),"-",(ROUNDDOWN(BP59/BL59%,2)))</f>
        <v>-</v>
      </c>
      <c r="BS59" s="119"/>
      <c r="BT59" s="117" t="str">
        <f aca="false">IF(ISNUMBER(BP59),ROUNDDOWN(AVERAGE(BI59,BP59),3),"-")</f>
        <v>-</v>
      </c>
      <c r="BU59" s="120" t="str">
        <f aca="false">IF(ISNUMBER(BT59),IF(BT59&gt;=VLOOKUP($G$1,srtklasse,4,0),"P","-"),"-")</f>
        <v>-</v>
      </c>
      <c r="BV59" s="117" t="str">
        <f aca="false">IF(SUM(V59,AO59,BC59,BP59)&gt;0,AVERAGE(IF(V59&gt;0,V59,""),IF(AO59&gt;0,AO59,""),IF(BC59&gt;0,BC59,""),IF(BP59&gt;0,BP59,"")),"-")</f>
        <v>-</v>
      </c>
      <c r="BW59" s="120" t="str">
        <f aca="false">IF(ISNUMBER(BV59),IF(BV59&gt;=VLOOKUP($G$1,srtklasse,4,0),"P","-"),"-")</f>
        <v>-</v>
      </c>
      <c r="BX59" s="121"/>
    </row>
    <row r="60" customFormat="false" ht="15" hidden="false" customHeight="true" outlineLevel="0" collapsed="false">
      <c r="A60" s="101" t="n">
        <f aca="false">A59+1</f>
        <v>53</v>
      </c>
      <c r="B60" s="102"/>
      <c r="C60" s="124"/>
      <c r="D60" s="102"/>
      <c r="E60" s="103"/>
      <c r="F60" s="102"/>
      <c r="G60" s="103"/>
      <c r="H60" s="122"/>
      <c r="I60" s="122"/>
      <c r="J60" s="122"/>
      <c r="K60" s="106" t="str">
        <f aca="false">IF(MAX(H60,I60,J60)=0,"",IF(AND(OR(ISNUMBER(H60),ISNUMBER(I60)),ISNUMBER(J60)),"XX",IF(ISNUMBER(J60),J60,MAX(H60,I60))))</f>
        <v/>
      </c>
      <c r="L60" s="107" t="str">
        <f aca="false">IF(ISNUMBER(K60),IF(ISNUMBER(J60),"NEE","JA"),"")</f>
        <v/>
      </c>
      <c r="M60" s="108" t="str">
        <f aca="false">IF(ISBLANK($G$1),"?",IF(ISNUMBER(K60),CHOOSE(VLOOKUP($G$1,srtklasse,3,0),VLOOKUP(K60,moylkl,VLOOKUP($G$1,srtklasse,2,0),1),VLOOKUP(K60,moybkl,5,1),VLOOKUP(K60,moy3kl,5,1)),"-"))</f>
        <v>-</v>
      </c>
      <c r="N60" s="109" t="str">
        <f aca="false">IF(ISNUMBER(K60),IF(VLOOKUP($G$1,srtklasse,2,0)=6,7,CHOOSE(VLOOKUP($G$1,srtklasse,3,0),VLOOKUP(K60,moylkl,1,1),VLOOKUP(K60,moybkl,1,1),VLOOKUP(K60,moy3kl,1,1))),"-")</f>
        <v>-</v>
      </c>
      <c r="O60" s="109" t="str">
        <f aca="false">IF(ISNUMBER(K60),IF(VLOOKUP($G$1,srtklasse,2,0)=6,11,CHOOSE(VLOOKUP($G$1,srtklasse,3,0),VLOOKUP(K60,moylkl,3,1),VLOOKUP(K60,moybkl,3,1),VLOOKUP(K60,moy3kl,3,1))),"-")</f>
        <v>-</v>
      </c>
      <c r="P60" s="110" t="str">
        <f aca="false">IF(ISNUMBER(K60),P59,"-")</f>
        <v>-</v>
      </c>
      <c r="Q60" s="111"/>
      <c r="R60" s="111"/>
      <c r="S60" s="111"/>
      <c r="T60" s="112" t="str">
        <f aca="false">IF(MAX(Q60:S60)&gt;0,P60,U60)</f>
        <v>-</v>
      </c>
      <c r="U60" s="112" t="str">
        <f aca="false">IF(ISBLANK(Q60),"-",Q60)</f>
        <v>-</v>
      </c>
      <c r="V60" s="113" t="str">
        <f aca="false">IF(OR(ISBLANK(R60),ISBLANK(S60)),"-",ROUNDDOWN(R60/S60,3))</f>
        <v>-</v>
      </c>
      <c r="W60" s="109" t="str">
        <f aca="false">IF(OR(ISBLANK(R60),ISBLANK(S60)),"-",IF(AND(L60="NEE",V60/O60&gt;1),100,ROUNDDOWN(V60/O60%,2)))</f>
        <v>-</v>
      </c>
      <c r="X60" s="109" t="str">
        <f aca="false">IF(ISNUMBER(R60),IF(T60&gt;0,ROUNDDOWN(R60/(M60*T60)%,2),0),"-")</f>
        <v>-</v>
      </c>
      <c r="Y60" s="114" t="str">
        <f aca="false">Y59</f>
        <v>M</v>
      </c>
      <c r="Z60" s="112" t="str">
        <f aca="false">IF(ISNUMBER(U60),RANK(U60,$U$8:$U$67,0)+((COUNT($U$8:$U$67)+1-RANK(U60,$U$8:$U$67,0)-RANK(U60,$U$8:$U$67,1))/2),"-")</f>
        <v>-</v>
      </c>
      <c r="AA60" s="112" t="str">
        <f aca="false">IF(Y60="M",IF(ISNUMBER(W60),RANK(W60,$W$8:$W$67,0)+((COUNT($W$8:$W$67)+1-RANK(W60,$W$8:$W$67,0)-RANK(W60,$W$8:$W$67,1))/2),"-"),IF(ISNUMBER(X60),RANK(X60,$X$8:$X$67,0)+((COUNT($X$8:$X$67)+1-RANK(X60,$X$8:$X$67,0)-RANK(X60,$X$8:$X$67,1))/2),"-"))</f>
        <v>-</v>
      </c>
      <c r="AB60" s="112" t="str">
        <f aca="false">IF(AND(ISNUMBER(Z60),ISNUMBER(AA60)),Z60+AA60,"-")</f>
        <v>-</v>
      </c>
      <c r="AC60" s="115" t="str">
        <f aca="false">IF(ISNUMBER(AB60),RANK(AB60,$AB$8:$AB$67,1)+((COUNT($AB$8:$AB$67)+1-RANK(AB60,$AB$8:$AB$67,0)-RANK(AB60,$AB$8:$AB$67,1))/2),"-")</f>
        <v>-</v>
      </c>
      <c r="AD60" s="116"/>
      <c r="AE60" s="117" t="str">
        <f aca="false">IF(ISNUMBER(V60),IF(L60="JA",ROUNDDOWN(AVERAGE(K60,V60),3),V60),"-")</f>
        <v>-</v>
      </c>
      <c r="AF60" s="118" t="str">
        <f aca="false">IF(ISNUMBER(AE60),IF(AE60&gt;=VLOOKUP($G$1,srtklasse,4,0),"P","-"),"-")</f>
        <v>-</v>
      </c>
      <c r="AG60" s="117" t="str">
        <f aca="false">IF(ISNUMBER(K60),ROUNDDOWN(MAX(K60,AE60),3),"-")</f>
        <v>-</v>
      </c>
      <c r="AH60" s="108" t="str">
        <f aca="false">IF(ISBLANK($G$1),"?",IF(ISNUMBER(AG60),CHOOSE(VLOOKUP($G$1,srtklasse,3,0),VLOOKUP(AG60,moylkl,VLOOKUP($G$1,srtklasse,2,0),1),VLOOKUP(AG60,moybkl,5,1),VLOOKUP(AG60,moy3kl,5,1)),"-"))</f>
        <v>-</v>
      </c>
      <c r="AI60" s="109" t="str">
        <f aca="false">IF(ISNUMBER(AG60),IF(VLOOKUP($G$1,srtklasse,2,0)=6,7,CHOOSE(VLOOKUP($G$1,srtklasse,3,0),VLOOKUP(AG60,moylkl,1,1),VLOOKUP(AG60,moybkl,1,1),VLOOKUP(AG60,moy3kl,1,1))),"-")</f>
        <v>-</v>
      </c>
      <c r="AJ60" s="109" t="str">
        <f aca="false">IF(ISNUMBER(AG60),IF(VLOOKUP($G$1,srtklasse,2,0)=6,11,CHOOSE(VLOOKUP($G$1,srtklasse,3,0),VLOOKUP(AG60,moylkl,3,1),VLOOKUP(AG60,moybkl,3,1),VLOOKUP(AG60,moy3kl,3,1))),"-")</f>
        <v>-</v>
      </c>
      <c r="AK60" s="110" t="str">
        <f aca="false">IF(ISNUMBER(AG60),AK59,"-")</f>
        <v>-</v>
      </c>
      <c r="AL60" s="111"/>
      <c r="AM60" s="111"/>
      <c r="AN60" s="111"/>
      <c r="AO60" s="113" t="str">
        <f aca="false">IF(OR(ISBLANK(AM60),ISBLANK(AN60)),"-",ROUNDDOWN(AM60/AN60,3))</f>
        <v>-</v>
      </c>
      <c r="AP60" s="109" t="str">
        <f aca="false">IF(ISNUMBER(AM60),IF(AK60&gt;0,ROUNDDOWN(AM60/(AH60*AK60)%,2),0),"-")</f>
        <v>-</v>
      </c>
      <c r="AQ60" s="109" t="str">
        <f aca="false">IF(OR(ISBLANK(AM60),ISBLANK(AN60)),"-",IF(AND(L60="nee",ISNUMBER(AE60)),IF(AO60/AJ60&gt;1,100,ROUNDDOWN(AO60/AJ60%,2)),ROUNDDOWN(AO60/AJ60%,2)))</f>
        <v>-</v>
      </c>
      <c r="AR60" s="119"/>
      <c r="AS60" s="117" t="str">
        <f aca="false">IF(ISNUMBER(AO60),IF(AND(NOT(ISNUMBER(AE60)),L60="nee"),AO60,ROUNDDOWN(AVERAGE(AG60,AO60),3)),"-")</f>
        <v>-</v>
      </c>
      <c r="AT60" s="120" t="str">
        <f aca="false">IF(ISNUMBER(AS60),IF(AS60&gt;=VLOOKUP($G$1,srtklasse,4,0),"P","-"),"-")</f>
        <v>-</v>
      </c>
      <c r="AU60" s="117" t="str">
        <f aca="false">IF(ISNUMBER(K60),ROUNDDOWN(MAX(K60,AE60,AS60),3),"-")</f>
        <v>-</v>
      </c>
      <c r="AV60" s="108" t="str">
        <f aca="false">IF(ISBLANK($G$1),"?",IF(ISNUMBER(AU60),CHOOSE(VLOOKUP($G$1,srtklasse,3,0),VLOOKUP(AU60,moylkl,VLOOKUP($G$1,srtklasse,2,0),1),VLOOKUP(AU60,moybkl,5,1),VLOOKUP(AU60,moy3kl,5,1)),"-"))</f>
        <v>-</v>
      </c>
      <c r="AW60" s="109" t="str">
        <f aca="false">IF(ISNUMBER(AU60),IF(VLOOKUP($G$1,srtklasse,2,0)=6,7,CHOOSE(VLOOKUP($G$1,srtklasse,3,0),VLOOKUP(AU60,moylkl,1,1),VLOOKUP(AU60,moybkl,1,1),VLOOKUP(AU60,moy3kl,1,1))),"-")</f>
        <v>-</v>
      </c>
      <c r="AX60" s="109" t="str">
        <f aca="false">IF(ISNUMBER(AU60),IF(VLOOKUP($G$1,srtklasse,2,0)=6,11,CHOOSE(VLOOKUP($G$1,srtklasse,3,0),VLOOKUP(AU60,moylkl,3,1),VLOOKUP(AU60,moybkl,3,1),VLOOKUP(AU60,moy3kl,3,1))),"-")</f>
        <v>-</v>
      </c>
      <c r="AY60" s="110" t="str">
        <f aca="false">IF(ISNUMBER(AU60),AY59,"-")</f>
        <v>-</v>
      </c>
      <c r="AZ60" s="111"/>
      <c r="BA60" s="111"/>
      <c r="BB60" s="111"/>
      <c r="BC60" s="113" t="str">
        <f aca="false">IF(OR(ISBLANK(BA60),ISBLANK(BB60)),"-",ROUNDDOWN(BA60/BB60,3))</f>
        <v>-</v>
      </c>
      <c r="BD60" s="109" t="str">
        <f aca="false">IF(ISNUMBER(BA60),IF(AY60&gt;0,ROUNDDOWN(BA60/(AV60*AY60)%,2),0),"-")</f>
        <v>-</v>
      </c>
      <c r="BE60" s="109" t="str">
        <f aca="false">IF(OR(ISBLANK(BA60),ISBLANK(BB60)),"-",(ROUNDDOWN(BC60/AX60%,2)))</f>
        <v>-</v>
      </c>
      <c r="BF60" s="119"/>
      <c r="BG60" s="117" t="str">
        <f aca="false">IF(ISNUMBER(BC60),ROUNDDOWN(AVERAGE(AU60,BC60),3),"-")</f>
        <v>-</v>
      </c>
      <c r="BH60" s="120" t="str">
        <f aca="false">IF(ISNUMBER(BG60),IF(BG60&gt;=VLOOKUP($G$1,srtklasse,4,0),"P","-"),"-")</f>
        <v>-</v>
      </c>
      <c r="BI60" s="117" t="str">
        <f aca="false">IF(ISNUMBER(BF60),ROUNDDOWN(MAX(K60,AE60,AS60,BG60),3),"-")</f>
        <v>-</v>
      </c>
      <c r="BJ60" s="108" t="str">
        <f aca="false">IF(ISBLANK($G$1),"?",IF(ISNUMBER(BI60),CHOOSE(VLOOKUP($G$1,srtklasse,3,0),VLOOKUP(BI60,moylkl,VLOOKUP($G$1,srtklasse,2,0),1),VLOOKUP(BI60,moybkl,5,1),VLOOKUP(BI60,moy3kl,5,1)),"-"))</f>
        <v>-</v>
      </c>
      <c r="BK60" s="109" t="str">
        <f aca="false">IF(ISNUMBER(BI60),IF(VLOOKUP($G$1,srtklasse,2,0)=6,7,CHOOSE(VLOOKUP($G$1,srtklasse,3,0),VLOOKUP(BI60,moylkl,1,1),VLOOKUP(BI60,moybkl,1,1),VLOOKUP(BI60,moy3kl,1,1))),"-")</f>
        <v>-</v>
      </c>
      <c r="BL60" s="109" t="str">
        <f aca="false">IF(ISNUMBER(BI60),IF(VLOOKUP($G$1,srtklasse,2,0)=6,11,CHOOSE(VLOOKUP($G$1,srtklasse,3,0),VLOOKUP(BI60,moylkl,3,1),VLOOKUP(BI60,moybkl,3,1),VLOOKUP(BI60,moy3kl,3,1))),"-")</f>
        <v>-</v>
      </c>
      <c r="BM60" s="110" t="str">
        <f aca="false">IF(ISNUMBER(BI60),$BM$4,"-")</f>
        <v>-</v>
      </c>
      <c r="BN60" s="111"/>
      <c r="BO60" s="111"/>
      <c r="BP60" s="113" t="str">
        <f aca="false">IF(OR(ISBLANK(BN60),ISBLANK(BO60)),"-",ROUNDDOWN(BN60/BO60,3))</f>
        <v>-</v>
      </c>
      <c r="BQ60" s="109" t="str">
        <f aca="false">IF(ISNUMBER(BN60),IF(BM60&gt;0,ROUNDDOWN(BN60/(BJ60*BM60)%,2),0),"-")</f>
        <v>-</v>
      </c>
      <c r="BR60" s="109" t="str">
        <f aca="false">IF(OR(ISBLANK(BN60),ISBLANK(BO60)),"-",(ROUNDDOWN(BP60/BL60%,2)))</f>
        <v>-</v>
      </c>
      <c r="BS60" s="119"/>
      <c r="BT60" s="117" t="str">
        <f aca="false">IF(ISNUMBER(BP60),ROUNDDOWN(AVERAGE(BI60,BP60),3),"-")</f>
        <v>-</v>
      </c>
      <c r="BU60" s="120" t="str">
        <f aca="false">IF(ISNUMBER(BT60),IF(BT60&gt;=VLOOKUP($G$1,srtklasse,4,0),"P","-"),"-")</f>
        <v>-</v>
      </c>
      <c r="BV60" s="117" t="str">
        <f aca="false">IF(SUM(V60,AO60,BC60,BP60)&gt;0,AVERAGE(IF(V60&gt;0,V60,""),IF(AO60&gt;0,AO60,""),IF(BC60&gt;0,BC60,""),IF(BP60&gt;0,BP60,"")),"-")</f>
        <v>-</v>
      </c>
      <c r="BW60" s="120" t="str">
        <f aca="false">IF(ISNUMBER(BV60),IF(BV60&gt;=VLOOKUP($G$1,srtklasse,4,0),"P","-"),"-")</f>
        <v>-</v>
      </c>
      <c r="BX60" s="121"/>
    </row>
    <row r="61" customFormat="false" ht="15" hidden="false" customHeight="true" outlineLevel="0" collapsed="false">
      <c r="A61" s="101" t="n">
        <f aca="false">A60+1</f>
        <v>54</v>
      </c>
      <c r="B61" s="102"/>
      <c r="C61" s="124"/>
      <c r="D61" s="102"/>
      <c r="E61" s="103"/>
      <c r="F61" s="102"/>
      <c r="G61" s="103"/>
      <c r="H61" s="122"/>
      <c r="I61" s="122"/>
      <c r="J61" s="122"/>
      <c r="K61" s="106" t="str">
        <f aca="false">IF(MAX(H61,I61,J61)=0,"",IF(AND(OR(ISNUMBER(H61),ISNUMBER(I61)),ISNUMBER(J61)),"XX",IF(ISNUMBER(J61),J61,MAX(H61,I61))))</f>
        <v/>
      </c>
      <c r="L61" s="107" t="str">
        <f aca="false">IF(ISNUMBER(K61),IF(ISNUMBER(J61),"NEE","JA"),"")</f>
        <v/>
      </c>
      <c r="M61" s="108" t="str">
        <f aca="false">IF(ISBLANK($G$1),"?",IF(ISNUMBER(K61),CHOOSE(VLOOKUP($G$1,srtklasse,3,0),VLOOKUP(K61,moylkl,VLOOKUP($G$1,srtklasse,2,0),1),VLOOKUP(K61,moybkl,5,1),VLOOKUP(K61,moy3kl,5,1)),"-"))</f>
        <v>-</v>
      </c>
      <c r="N61" s="109" t="str">
        <f aca="false">IF(ISNUMBER(K61),IF(VLOOKUP($G$1,srtklasse,2,0)=6,7,CHOOSE(VLOOKUP($G$1,srtklasse,3,0),VLOOKUP(K61,moylkl,1,1),VLOOKUP(K61,moybkl,1,1),VLOOKUP(K61,moy3kl,1,1))),"-")</f>
        <v>-</v>
      </c>
      <c r="O61" s="109" t="str">
        <f aca="false">IF(ISNUMBER(K61),IF(VLOOKUP($G$1,srtklasse,2,0)=6,11,CHOOSE(VLOOKUP($G$1,srtklasse,3,0),VLOOKUP(K61,moylkl,3,1),VLOOKUP(K61,moybkl,3,1),VLOOKUP(K61,moy3kl,3,1))),"-")</f>
        <v>-</v>
      </c>
      <c r="P61" s="110" t="str">
        <f aca="false">IF(ISNUMBER(K61),P60,"-")</f>
        <v>-</v>
      </c>
      <c r="Q61" s="111"/>
      <c r="R61" s="111"/>
      <c r="S61" s="111"/>
      <c r="T61" s="112" t="str">
        <f aca="false">IF(MAX(Q61:S61)&gt;0,P61,U61)</f>
        <v>-</v>
      </c>
      <c r="U61" s="112" t="str">
        <f aca="false">IF(ISBLANK(Q61),"-",Q61)</f>
        <v>-</v>
      </c>
      <c r="V61" s="113" t="str">
        <f aca="false">IF(OR(ISBLANK(R61),ISBLANK(S61)),"-",ROUNDDOWN(R61/S61,3))</f>
        <v>-</v>
      </c>
      <c r="W61" s="109" t="str">
        <f aca="false">IF(OR(ISBLANK(R61),ISBLANK(S61)),"-",IF(AND(L61="NEE",V61/O61&gt;1),100,ROUNDDOWN(V61/O61%,2)))</f>
        <v>-</v>
      </c>
      <c r="X61" s="109" t="str">
        <f aca="false">IF(ISNUMBER(R61),IF(T61&gt;0,ROUNDDOWN(R61/(M61*T61)%,2),0),"-")</f>
        <v>-</v>
      </c>
      <c r="Y61" s="114" t="str">
        <f aca="false">Y60</f>
        <v>M</v>
      </c>
      <c r="Z61" s="112" t="str">
        <f aca="false">IF(ISNUMBER(U61),RANK(U61,$U$8:$U$67,0)+((COUNT($U$8:$U$67)+1-RANK(U61,$U$8:$U$67,0)-RANK(U61,$U$8:$U$67,1))/2),"-")</f>
        <v>-</v>
      </c>
      <c r="AA61" s="112" t="str">
        <f aca="false">IF(Y61="M",IF(ISNUMBER(W61),RANK(W61,$W$8:$W$67,0)+((COUNT($W$8:$W$67)+1-RANK(W61,$W$8:$W$67,0)-RANK(W61,$W$8:$W$67,1))/2),"-"),IF(ISNUMBER(X61),RANK(X61,$X$8:$X$67,0)+((COUNT($X$8:$X$67)+1-RANK(X61,$X$8:$X$67,0)-RANK(X61,$X$8:$X$67,1))/2),"-"))</f>
        <v>-</v>
      </c>
      <c r="AB61" s="112" t="str">
        <f aca="false">IF(AND(ISNUMBER(Z61),ISNUMBER(AA61)),Z61+AA61,"-")</f>
        <v>-</v>
      </c>
      <c r="AC61" s="115" t="str">
        <f aca="false">IF(ISNUMBER(AB61),RANK(AB61,$AB$8:$AB$67,1)+((COUNT($AB$8:$AB$67)+1-RANK(AB61,$AB$8:$AB$67,0)-RANK(AB61,$AB$8:$AB$67,1))/2),"-")</f>
        <v>-</v>
      </c>
      <c r="AD61" s="116"/>
      <c r="AE61" s="117" t="str">
        <f aca="false">IF(ISNUMBER(V61),IF(L61="JA",ROUNDDOWN(AVERAGE(K61,V61),3),V61),"-")</f>
        <v>-</v>
      </c>
      <c r="AF61" s="118" t="str">
        <f aca="false">IF(ISNUMBER(AE61),IF(AE61&gt;=VLOOKUP($G$1,srtklasse,4,0),"P","-"),"-")</f>
        <v>-</v>
      </c>
      <c r="AG61" s="117" t="str">
        <f aca="false">IF(ISNUMBER(K61),ROUNDDOWN(MAX(K61,AE61),3),"-")</f>
        <v>-</v>
      </c>
      <c r="AH61" s="108" t="str">
        <f aca="false">IF(ISBLANK($G$1),"?",IF(ISNUMBER(AG61),CHOOSE(VLOOKUP($G$1,srtklasse,3,0),VLOOKUP(AG61,moylkl,VLOOKUP($G$1,srtklasse,2,0),1),VLOOKUP(AG61,moybkl,5,1),VLOOKUP(AG61,moy3kl,5,1)),"-"))</f>
        <v>-</v>
      </c>
      <c r="AI61" s="109" t="str">
        <f aca="false">IF(ISNUMBER(AG61),IF(VLOOKUP($G$1,srtklasse,2,0)=6,7,CHOOSE(VLOOKUP($G$1,srtklasse,3,0),VLOOKUP(AG61,moylkl,1,1),VLOOKUP(AG61,moybkl,1,1),VLOOKUP(AG61,moy3kl,1,1))),"-")</f>
        <v>-</v>
      </c>
      <c r="AJ61" s="109" t="str">
        <f aca="false">IF(ISNUMBER(AG61),IF(VLOOKUP($G$1,srtklasse,2,0)=6,11,CHOOSE(VLOOKUP($G$1,srtklasse,3,0),VLOOKUP(AG61,moylkl,3,1),VLOOKUP(AG61,moybkl,3,1),VLOOKUP(AG61,moy3kl,3,1))),"-")</f>
        <v>-</v>
      </c>
      <c r="AK61" s="110" t="str">
        <f aca="false">IF(ISNUMBER(AG61),AK60,"-")</f>
        <v>-</v>
      </c>
      <c r="AL61" s="111"/>
      <c r="AM61" s="111"/>
      <c r="AN61" s="111"/>
      <c r="AO61" s="113" t="str">
        <f aca="false">IF(OR(ISBLANK(AM61),ISBLANK(AN61)),"-",ROUNDDOWN(AM61/AN61,3))</f>
        <v>-</v>
      </c>
      <c r="AP61" s="109" t="str">
        <f aca="false">IF(ISNUMBER(AM61),IF(AK61&gt;0,ROUNDDOWN(AM61/(AH61*AK61)%,2),0),"-")</f>
        <v>-</v>
      </c>
      <c r="AQ61" s="109" t="str">
        <f aca="false">IF(OR(ISBLANK(AM61),ISBLANK(AN61)),"-",IF(AND(L61="nee",ISNUMBER(AE61)),IF(AO61/AJ61&gt;1,100,ROUNDDOWN(AO61/AJ61%,2)),ROUNDDOWN(AO61/AJ61%,2)))</f>
        <v>-</v>
      </c>
      <c r="AR61" s="119"/>
      <c r="AS61" s="117" t="str">
        <f aca="false">IF(ISNUMBER(AO61),IF(AND(NOT(ISNUMBER(AE61)),L61="nee"),AO61,ROUNDDOWN(AVERAGE(AG61,AO61),3)),"-")</f>
        <v>-</v>
      </c>
      <c r="AT61" s="120" t="str">
        <f aca="false">IF(ISNUMBER(AS61),IF(AS61&gt;=VLOOKUP($G$1,srtklasse,4,0),"P","-"),"-")</f>
        <v>-</v>
      </c>
      <c r="AU61" s="117" t="str">
        <f aca="false">IF(ISNUMBER(K61),ROUNDDOWN(MAX(K61,AE61,AS61),3),"-")</f>
        <v>-</v>
      </c>
      <c r="AV61" s="108" t="str">
        <f aca="false">IF(ISBLANK($G$1),"?",IF(ISNUMBER(AU61),CHOOSE(VLOOKUP($G$1,srtklasse,3,0),VLOOKUP(AU61,moylkl,VLOOKUP($G$1,srtklasse,2,0),1),VLOOKUP(AU61,moybkl,5,1),VLOOKUP(AU61,moy3kl,5,1)),"-"))</f>
        <v>-</v>
      </c>
      <c r="AW61" s="109" t="str">
        <f aca="false">IF(ISNUMBER(AU61),IF(VLOOKUP($G$1,srtklasse,2,0)=6,7,CHOOSE(VLOOKUP($G$1,srtklasse,3,0),VLOOKUP(AU61,moylkl,1,1),VLOOKUP(AU61,moybkl,1,1),VLOOKUP(AU61,moy3kl,1,1))),"-")</f>
        <v>-</v>
      </c>
      <c r="AX61" s="109" t="str">
        <f aca="false">IF(ISNUMBER(AU61),IF(VLOOKUP($G$1,srtklasse,2,0)=6,11,CHOOSE(VLOOKUP($G$1,srtklasse,3,0),VLOOKUP(AU61,moylkl,3,1),VLOOKUP(AU61,moybkl,3,1),VLOOKUP(AU61,moy3kl,3,1))),"-")</f>
        <v>-</v>
      </c>
      <c r="AY61" s="110" t="str">
        <f aca="false">IF(ISNUMBER(AU61),AY60,"-")</f>
        <v>-</v>
      </c>
      <c r="AZ61" s="111"/>
      <c r="BA61" s="111"/>
      <c r="BB61" s="111"/>
      <c r="BC61" s="113" t="str">
        <f aca="false">IF(OR(ISBLANK(BA61),ISBLANK(BB61)),"-",ROUNDDOWN(BA61/BB61,3))</f>
        <v>-</v>
      </c>
      <c r="BD61" s="109" t="str">
        <f aca="false">IF(ISNUMBER(BA61),IF(AY61&gt;0,ROUNDDOWN(BA61/(AV61*AY61)%,2),0),"-")</f>
        <v>-</v>
      </c>
      <c r="BE61" s="109" t="str">
        <f aca="false">IF(OR(ISBLANK(BA61),ISBLANK(BB61)),"-",(ROUNDDOWN(BC61/AX61%,2)))</f>
        <v>-</v>
      </c>
      <c r="BF61" s="119"/>
      <c r="BG61" s="117" t="str">
        <f aca="false">IF(ISNUMBER(BC61),ROUNDDOWN(AVERAGE(AU61,BC61),3),"-")</f>
        <v>-</v>
      </c>
      <c r="BH61" s="120" t="str">
        <f aca="false">IF(ISNUMBER(BG61),IF(BG61&gt;=VLOOKUP($G$1,srtklasse,4,0),"P","-"),"-")</f>
        <v>-</v>
      </c>
      <c r="BI61" s="117" t="str">
        <f aca="false">IF(ISNUMBER(BF61),ROUNDDOWN(MAX(K61,AE61,AS61,BG61),3),"-")</f>
        <v>-</v>
      </c>
      <c r="BJ61" s="108" t="str">
        <f aca="false">IF(ISBLANK($G$1),"?",IF(ISNUMBER(BI61),CHOOSE(VLOOKUP($G$1,srtklasse,3,0),VLOOKUP(BI61,moylkl,VLOOKUP($G$1,srtklasse,2,0),1),VLOOKUP(BI61,moybkl,5,1),VLOOKUP(BI61,moy3kl,5,1)),"-"))</f>
        <v>-</v>
      </c>
      <c r="BK61" s="109" t="str">
        <f aca="false">IF(ISNUMBER(BI61),IF(VLOOKUP($G$1,srtklasse,2,0)=6,7,CHOOSE(VLOOKUP($G$1,srtklasse,3,0),VLOOKUP(BI61,moylkl,1,1),VLOOKUP(BI61,moybkl,1,1),VLOOKUP(BI61,moy3kl,1,1))),"-")</f>
        <v>-</v>
      </c>
      <c r="BL61" s="109" t="str">
        <f aca="false">IF(ISNUMBER(BI61),IF(VLOOKUP($G$1,srtklasse,2,0)=6,11,CHOOSE(VLOOKUP($G$1,srtklasse,3,0),VLOOKUP(BI61,moylkl,3,1),VLOOKUP(BI61,moybkl,3,1),VLOOKUP(BI61,moy3kl,3,1))),"-")</f>
        <v>-</v>
      </c>
      <c r="BM61" s="110" t="str">
        <f aca="false">IF(ISNUMBER(BI61),$BM$4,"-")</f>
        <v>-</v>
      </c>
      <c r="BN61" s="111"/>
      <c r="BO61" s="111"/>
      <c r="BP61" s="113" t="str">
        <f aca="false">IF(OR(ISBLANK(BN61),ISBLANK(BO61)),"-",ROUNDDOWN(BN61/BO61,3))</f>
        <v>-</v>
      </c>
      <c r="BQ61" s="109" t="str">
        <f aca="false">IF(ISNUMBER(BN61),IF(BM61&gt;0,ROUNDDOWN(BN61/(BJ61*BM61)%,2),0),"-")</f>
        <v>-</v>
      </c>
      <c r="BR61" s="109" t="str">
        <f aca="false">IF(OR(ISBLANK(BN61),ISBLANK(BO61)),"-",(ROUNDDOWN(BP61/BL61%,2)))</f>
        <v>-</v>
      </c>
      <c r="BS61" s="119"/>
      <c r="BT61" s="117" t="str">
        <f aca="false">IF(ISNUMBER(BP61),ROUNDDOWN(AVERAGE(BI61,BP61),3),"-")</f>
        <v>-</v>
      </c>
      <c r="BU61" s="120" t="str">
        <f aca="false">IF(ISNUMBER(BT61),IF(BT61&gt;=VLOOKUP($G$1,srtklasse,4,0),"P","-"),"-")</f>
        <v>-</v>
      </c>
      <c r="BV61" s="117" t="str">
        <f aca="false">IF(SUM(V61,AO61,BC61,BP61)&gt;0,AVERAGE(IF(V61&gt;0,V61,""),IF(AO61&gt;0,AO61,""),IF(BC61&gt;0,BC61,""),IF(BP61&gt;0,BP61,"")),"-")</f>
        <v>-</v>
      </c>
      <c r="BW61" s="120" t="str">
        <f aca="false">IF(ISNUMBER(BV61),IF(BV61&gt;=VLOOKUP($G$1,srtklasse,4,0),"P","-"),"-")</f>
        <v>-</v>
      </c>
      <c r="BX61" s="121"/>
    </row>
    <row r="62" customFormat="false" ht="15" hidden="false" customHeight="true" outlineLevel="0" collapsed="false">
      <c r="A62" s="101" t="n">
        <f aca="false">A61+1</f>
        <v>55</v>
      </c>
      <c r="B62" s="102"/>
      <c r="C62" s="124"/>
      <c r="D62" s="102"/>
      <c r="E62" s="103"/>
      <c r="F62" s="102"/>
      <c r="G62" s="103"/>
      <c r="H62" s="122"/>
      <c r="I62" s="122"/>
      <c r="J62" s="122"/>
      <c r="K62" s="106" t="str">
        <f aca="false">IF(MAX(H62,I62,J62)=0,"",IF(AND(OR(ISNUMBER(H62),ISNUMBER(I62)),ISNUMBER(J62)),"XX",IF(ISNUMBER(J62),J62,MAX(H62,I62))))</f>
        <v/>
      </c>
      <c r="L62" s="107" t="str">
        <f aca="false">IF(ISNUMBER(K62),IF(ISNUMBER(J62),"NEE","JA"),"")</f>
        <v/>
      </c>
      <c r="M62" s="108" t="str">
        <f aca="false">IF(ISBLANK($G$1),"?",IF(ISNUMBER(K62),CHOOSE(VLOOKUP($G$1,srtklasse,3,0),VLOOKUP(K62,moylkl,VLOOKUP($G$1,srtklasse,2,0),1),VLOOKUP(K62,moybkl,5,1),VLOOKUP(K62,moy3kl,5,1)),"-"))</f>
        <v>-</v>
      </c>
      <c r="N62" s="109" t="str">
        <f aca="false">IF(ISNUMBER(K62),IF(VLOOKUP($G$1,srtklasse,2,0)=6,7,CHOOSE(VLOOKUP($G$1,srtklasse,3,0),VLOOKUP(K62,moylkl,1,1),VLOOKUP(K62,moybkl,1,1),VLOOKUP(K62,moy3kl,1,1))),"-")</f>
        <v>-</v>
      </c>
      <c r="O62" s="109" t="str">
        <f aca="false">IF(ISNUMBER(K62),IF(VLOOKUP($G$1,srtklasse,2,0)=6,11,CHOOSE(VLOOKUP($G$1,srtklasse,3,0),VLOOKUP(K62,moylkl,3,1),VLOOKUP(K62,moybkl,3,1),VLOOKUP(K62,moy3kl,3,1))),"-")</f>
        <v>-</v>
      </c>
      <c r="P62" s="110" t="str">
        <f aca="false">IF(ISNUMBER(K62),P61,"-")</f>
        <v>-</v>
      </c>
      <c r="Q62" s="111"/>
      <c r="R62" s="111"/>
      <c r="S62" s="111"/>
      <c r="T62" s="112" t="str">
        <f aca="false">IF(MAX(Q62:S62)&gt;0,P62,U62)</f>
        <v>-</v>
      </c>
      <c r="U62" s="112" t="str">
        <f aca="false">IF(ISBLANK(Q62),"-",Q62)</f>
        <v>-</v>
      </c>
      <c r="V62" s="113" t="str">
        <f aca="false">IF(OR(ISBLANK(R62),ISBLANK(S62)),"-",ROUNDDOWN(R62/S62,3))</f>
        <v>-</v>
      </c>
      <c r="W62" s="109" t="str">
        <f aca="false">IF(OR(ISBLANK(R62),ISBLANK(S62)),"-",IF(AND(L62="NEE",V62/O62&gt;1),100,ROUNDDOWN(V62/O62%,2)))</f>
        <v>-</v>
      </c>
      <c r="X62" s="109" t="str">
        <f aca="false">IF(ISNUMBER(R62),IF(T62&gt;0,ROUNDDOWN(R62/(M62*T62)%,2),0),"-")</f>
        <v>-</v>
      </c>
      <c r="Y62" s="114" t="str">
        <f aca="false">Y61</f>
        <v>M</v>
      </c>
      <c r="Z62" s="112" t="str">
        <f aca="false">IF(ISNUMBER(U62),RANK(U62,$U$8:$U$67,0)+((COUNT($U$8:$U$67)+1-RANK(U62,$U$8:$U$67,0)-RANK(U62,$U$8:$U$67,1))/2),"-")</f>
        <v>-</v>
      </c>
      <c r="AA62" s="112" t="str">
        <f aca="false">IF(Y62="M",IF(ISNUMBER(W62),RANK(W62,$W$8:$W$67,0)+((COUNT($W$8:$W$67)+1-RANK(W62,$W$8:$W$67,0)-RANK(W62,$W$8:$W$67,1))/2),"-"),IF(ISNUMBER(X62),RANK(X62,$X$8:$X$67,0)+((COUNT($X$8:$X$67)+1-RANK(X62,$X$8:$X$67,0)-RANK(X62,$X$8:$X$67,1))/2),"-"))</f>
        <v>-</v>
      </c>
      <c r="AB62" s="112" t="str">
        <f aca="false">IF(AND(ISNUMBER(Z62),ISNUMBER(AA62)),Z62+AA62,"-")</f>
        <v>-</v>
      </c>
      <c r="AC62" s="115" t="str">
        <f aca="false">IF(ISNUMBER(AB62),RANK(AB62,$AB$8:$AB$67,1)+((COUNT($AB$8:$AB$67)+1-RANK(AB62,$AB$8:$AB$67,0)-RANK(AB62,$AB$8:$AB$67,1))/2),"-")</f>
        <v>-</v>
      </c>
      <c r="AD62" s="116"/>
      <c r="AE62" s="117" t="str">
        <f aca="false">IF(ISNUMBER(V62),IF(L62="JA",ROUNDDOWN(AVERAGE(K62,V62),3),V62),"-")</f>
        <v>-</v>
      </c>
      <c r="AF62" s="118" t="str">
        <f aca="false">IF(ISNUMBER(AE62),IF(AE62&gt;=VLOOKUP($G$1,srtklasse,4,0),"P","-"),"-")</f>
        <v>-</v>
      </c>
      <c r="AG62" s="117" t="str">
        <f aca="false">IF(ISNUMBER(K62),ROUNDDOWN(MAX(K62,AE62),3),"-")</f>
        <v>-</v>
      </c>
      <c r="AH62" s="108" t="str">
        <f aca="false">IF(ISBLANK($G$1),"?",IF(ISNUMBER(AG62),CHOOSE(VLOOKUP($G$1,srtklasse,3,0),VLOOKUP(AG62,moylkl,VLOOKUP($G$1,srtklasse,2,0),1),VLOOKUP(AG62,moybkl,5,1),VLOOKUP(AG62,moy3kl,5,1)),"-"))</f>
        <v>-</v>
      </c>
      <c r="AI62" s="109" t="str">
        <f aca="false">IF(ISNUMBER(AG62),IF(VLOOKUP($G$1,srtklasse,2,0)=6,7,CHOOSE(VLOOKUP($G$1,srtklasse,3,0),VLOOKUP(AG62,moylkl,1,1),VLOOKUP(AG62,moybkl,1,1),VLOOKUP(AG62,moy3kl,1,1))),"-")</f>
        <v>-</v>
      </c>
      <c r="AJ62" s="109" t="str">
        <f aca="false">IF(ISNUMBER(AG62),IF(VLOOKUP($G$1,srtklasse,2,0)=6,11,CHOOSE(VLOOKUP($G$1,srtklasse,3,0),VLOOKUP(AG62,moylkl,3,1),VLOOKUP(AG62,moybkl,3,1),VLOOKUP(AG62,moy3kl,3,1))),"-")</f>
        <v>-</v>
      </c>
      <c r="AK62" s="110" t="str">
        <f aca="false">IF(ISNUMBER(AG62),AK61,"-")</f>
        <v>-</v>
      </c>
      <c r="AL62" s="111"/>
      <c r="AM62" s="111"/>
      <c r="AN62" s="111"/>
      <c r="AO62" s="113" t="str">
        <f aca="false">IF(OR(ISBLANK(AM62),ISBLANK(AN62)),"-",ROUNDDOWN(AM62/AN62,3))</f>
        <v>-</v>
      </c>
      <c r="AP62" s="109" t="str">
        <f aca="false">IF(ISNUMBER(AM62),IF(AK62&gt;0,ROUNDDOWN(AM62/(AH62*AK62)%,2),0),"-")</f>
        <v>-</v>
      </c>
      <c r="AQ62" s="109" t="str">
        <f aca="false">IF(OR(ISBLANK(AM62),ISBLANK(AN62)),"-",IF(AND(L62="nee",ISNUMBER(AE62)),IF(AO62/AJ62&gt;1,100,ROUNDDOWN(AO62/AJ62%,2)),ROUNDDOWN(AO62/AJ62%,2)))</f>
        <v>-</v>
      </c>
      <c r="AR62" s="119"/>
      <c r="AS62" s="117" t="str">
        <f aca="false">IF(ISNUMBER(AO62),IF(AND(NOT(ISNUMBER(AE62)),L62="nee"),AO62,ROUNDDOWN(AVERAGE(AG62,AO62),3)),"-")</f>
        <v>-</v>
      </c>
      <c r="AT62" s="120" t="str">
        <f aca="false">IF(ISNUMBER(AS62),IF(AS62&gt;=VLOOKUP($G$1,srtklasse,4,0),"P","-"),"-")</f>
        <v>-</v>
      </c>
      <c r="AU62" s="117" t="str">
        <f aca="false">IF(ISNUMBER(K62),ROUNDDOWN(MAX(K62,AE62,AS62),3),"-")</f>
        <v>-</v>
      </c>
      <c r="AV62" s="108" t="str">
        <f aca="false">IF(ISBLANK($G$1),"?",IF(ISNUMBER(AU62),CHOOSE(VLOOKUP($G$1,srtklasse,3,0),VLOOKUP(AU62,moylkl,VLOOKUP($G$1,srtklasse,2,0),1),VLOOKUP(AU62,moybkl,5,1),VLOOKUP(AU62,moy3kl,5,1)),"-"))</f>
        <v>-</v>
      </c>
      <c r="AW62" s="109" t="str">
        <f aca="false">IF(ISNUMBER(AU62),IF(VLOOKUP($G$1,srtklasse,2,0)=6,7,CHOOSE(VLOOKUP($G$1,srtklasse,3,0),VLOOKUP(AU62,moylkl,1,1),VLOOKUP(AU62,moybkl,1,1),VLOOKUP(AU62,moy3kl,1,1))),"-")</f>
        <v>-</v>
      </c>
      <c r="AX62" s="109" t="str">
        <f aca="false">IF(ISNUMBER(AU62),IF(VLOOKUP($G$1,srtklasse,2,0)=6,11,CHOOSE(VLOOKUP($G$1,srtklasse,3,0),VLOOKUP(AU62,moylkl,3,1),VLOOKUP(AU62,moybkl,3,1),VLOOKUP(AU62,moy3kl,3,1))),"-")</f>
        <v>-</v>
      </c>
      <c r="AY62" s="110" t="str">
        <f aca="false">IF(ISNUMBER(AU62),AY61,"-")</f>
        <v>-</v>
      </c>
      <c r="AZ62" s="111"/>
      <c r="BA62" s="111"/>
      <c r="BB62" s="111"/>
      <c r="BC62" s="113" t="str">
        <f aca="false">IF(OR(ISBLANK(BA62),ISBLANK(BB62)),"-",ROUNDDOWN(BA62/BB62,3))</f>
        <v>-</v>
      </c>
      <c r="BD62" s="109" t="str">
        <f aca="false">IF(ISNUMBER(BA62),IF(AY62&gt;0,ROUNDDOWN(BA62/(AV62*AY62)%,2),0),"-")</f>
        <v>-</v>
      </c>
      <c r="BE62" s="109" t="str">
        <f aca="false">IF(OR(ISBLANK(BA62),ISBLANK(BB62)),"-",(ROUNDDOWN(BC62/AX62%,2)))</f>
        <v>-</v>
      </c>
      <c r="BF62" s="119"/>
      <c r="BG62" s="117" t="str">
        <f aca="false">IF(ISNUMBER(BC62),ROUNDDOWN(AVERAGE(AU62,BC62),3),"-")</f>
        <v>-</v>
      </c>
      <c r="BH62" s="120" t="str">
        <f aca="false">IF(ISNUMBER(BG62),IF(BG62&gt;=VLOOKUP($G$1,srtklasse,4,0),"P","-"),"-")</f>
        <v>-</v>
      </c>
      <c r="BI62" s="117" t="str">
        <f aca="false">IF(ISNUMBER(BF62),ROUNDDOWN(MAX(K62,AE62,AS62,BG62),3),"-")</f>
        <v>-</v>
      </c>
      <c r="BJ62" s="108" t="str">
        <f aca="false">IF(ISBLANK($G$1),"?",IF(ISNUMBER(BI62),CHOOSE(VLOOKUP($G$1,srtklasse,3,0),VLOOKUP(BI62,moylkl,VLOOKUP($G$1,srtklasse,2,0),1),VLOOKUP(BI62,moybkl,5,1),VLOOKUP(BI62,moy3kl,5,1)),"-"))</f>
        <v>-</v>
      </c>
      <c r="BK62" s="109" t="str">
        <f aca="false">IF(ISNUMBER(BI62),IF(VLOOKUP($G$1,srtklasse,2,0)=6,7,CHOOSE(VLOOKUP($G$1,srtklasse,3,0),VLOOKUP(BI62,moylkl,1,1),VLOOKUP(BI62,moybkl,1,1),VLOOKUP(BI62,moy3kl,1,1))),"-")</f>
        <v>-</v>
      </c>
      <c r="BL62" s="109" t="str">
        <f aca="false">IF(ISNUMBER(BI62),IF(VLOOKUP($G$1,srtklasse,2,0)=6,11,CHOOSE(VLOOKUP($G$1,srtklasse,3,0),VLOOKUP(BI62,moylkl,3,1),VLOOKUP(BI62,moybkl,3,1),VLOOKUP(BI62,moy3kl,3,1))),"-")</f>
        <v>-</v>
      </c>
      <c r="BM62" s="110" t="str">
        <f aca="false">IF(ISNUMBER(BI62),$BM$4,"-")</f>
        <v>-</v>
      </c>
      <c r="BN62" s="111"/>
      <c r="BO62" s="111"/>
      <c r="BP62" s="113" t="str">
        <f aca="false">IF(OR(ISBLANK(BN62),ISBLANK(BO62)),"-",ROUNDDOWN(BN62/BO62,3))</f>
        <v>-</v>
      </c>
      <c r="BQ62" s="109" t="str">
        <f aca="false">IF(ISNUMBER(BN62),IF(BM62&gt;0,ROUNDDOWN(BN62/(BJ62*BM62)%,2),0),"-")</f>
        <v>-</v>
      </c>
      <c r="BR62" s="109" t="str">
        <f aca="false">IF(OR(ISBLANK(BN62),ISBLANK(BO62)),"-",(ROUNDDOWN(BP62/BL62%,2)))</f>
        <v>-</v>
      </c>
      <c r="BS62" s="119"/>
      <c r="BT62" s="117" t="str">
        <f aca="false">IF(ISNUMBER(BP62),ROUNDDOWN(AVERAGE(BI62,BP62),3),"-")</f>
        <v>-</v>
      </c>
      <c r="BU62" s="120" t="str">
        <f aca="false">IF(ISNUMBER(BT62),IF(BT62&gt;=VLOOKUP($G$1,srtklasse,4,0),"P","-"),"-")</f>
        <v>-</v>
      </c>
      <c r="BV62" s="117" t="str">
        <f aca="false">IF(SUM(V62,AO62,BC62,BP62)&gt;0,AVERAGE(IF(V62&gt;0,V62,""),IF(AO62&gt;0,AO62,""),IF(BC62&gt;0,BC62,""),IF(BP62&gt;0,BP62,"")),"-")</f>
        <v>-</v>
      </c>
      <c r="BW62" s="120" t="str">
        <f aca="false">IF(ISNUMBER(BV62),IF(BV62&gt;=VLOOKUP($G$1,srtklasse,4,0),"P","-"),"-")</f>
        <v>-</v>
      </c>
      <c r="BX62" s="121"/>
    </row>
    <row r="63" customFormat="false" ht="15" hidden="false" customHeight="true" outlineLevel="0" collapsed="false">
      <c r="A63" s="101" t="n">
        <f aca="false">A62+1</f>
        <v>56</v>
      </c>
      <c r="B63" s="102"/>
      <c r="C63" s="124"/>
      <c r="D63" s="102"/>
      <c r="E63" s="103"/>
      <c r="F63" s="102"/>
      <c r="G63" s="103"/>
      <c r="H63" s="122"/>
      <c r="I63" s="122"/>
      <c r="J63" s="122"/>
      <c r="K63" s="106" t="str">
        <f aca="false">IF(MAX(H63,I63,J63)=0,"",IF(AND(OR(ISNUMBER(H63),ISNUMBER(I63)),ISNUMBER(J63)),"XX",IF(ISNUMBER(J63),J63,MAX(H63,I63))))</f>
        <v/>
      </c>
      <c r="L63" s="107" t="str">
        <f aca="false">IF(ISNUMBER(K63),IF(ISNUMBER(J63),"NEE","JA"),"")</f>
        <v/>
      </c>
      <c r="M63" s="108" t="str">
        <f aca="false">IF(ISBLANK($G$1),"?",IF(ISNUMBER(K63),CHOOSE(VLOOKUP($G$1,srtklasse,3,0),VLOOKUP(K63,moylkl,VLOOKUP($G$1,srtklasse,2,0),1),VLOOKUP(K63,moybkl,5,1),VLOOKUP(K63,moy3kl,5,1)),"-"))</f>
        <v>-</v>
      </c>
      <c r="N63" s="109" t="str">
        <f aca="false">IF(ISNUMBER(K63),IF(VLOOKUP($G$1,srtklasse,2,0)=6,7,CHOOSE(VLOOKUP($G$1,srtklasse,3,0),VLOOKUP(K63,moylkl,1,1),VLOOKUP(K63,moybkl,1,1),VLOOKUP(K63,moy3kl,1,1))),"-")</f>
        <v>-</v>
      </c>
      <c r="O63" s="109" t="str">
        <f aca="false">IF(ISNUMBER(K63),IF(VLOOKUP($G$1,srtklasse,2,0)=6,11,CHOOSE(VLOOKUP($G$1,srtklasse,3,0),VLOOKUP(K63,moylkl,3,1),VLOOKUP(K63,moybkl,3,1),VLOOKUP(K63,moy3kl,3,1))),"-")</f>
        <v>-</v>
      </c>
      <c r="P63" s="110" t="str">
        <f aca="false">IF(ISNUMBER(K63),P62,"-")</f>
        <v>-</v>
      </c>
      <c r="Q63" s="111"/>
      <c r="R63" s="111"/>
      <c r="S63" s="111"/>
      <c r="T63" s="112" t="str">
        <f aca="false">IF(MAX(Q63:S63)&gt;0,P63,U63)</f>
        <v>-</v>
      </c>
      <c r="U63" s="112" t="str">
        <f aca="false">IF(ISBLANK(Q63),"-",Q63)</f>
        <v>-</v>
      </c>
      <c r="V63" s="113" t="str">
        <f aca="false">IF(OR(ISBLANK(R63),ISBLANK(S63)),"-",ROUNDDOWN(R63/S63,3))</f>
        <v>-</v>
      </c>
      <c r="W63" s="109" t="str">
        <f aca="false">IF(OR(ISBLANK(R63),ISBLANK(S63)),"-",IF(AND(L63="NEE",V63/O63&gt;1),100,ROUNDDOWN(V63/O63%,2)))</f>
        <v>-</v>
      </c>
      <c r="X63" s="109" t="str">
        <f aca="false">IF(ISNUMBER(R63),IF(T63&gt;0,ROUNDDOWN(R63/(M63*T63)%,2),0),"-")</f>
        <v>-</v>
      </c>
      <c r="Y63" s="114" t="str">
        <f aca="false">Y62</f>
        <v>M</v>
      </c>
      <c r="Z63" s="112" t="str">
        <f aca="false">IF(ISNUMBER(U63),RANK(U63,$U$8:$U$67,0)+((COUNT($U$8:$U$67)+1-RANK(U63,$U$8:$U$67,0)-RANK(U63,$U$8:$U$67,1))/2),"-")</f>
        <v>-</v>
      </c>
      <c r="AA63" s="112" t="str">
        <f aca="false">IF(Y63="M",IF(ISNUMBER(W63),RANK(W63,$W$8:$W$67,0)+((COUNT($W$8:$W$67)+1-RANK(W63,$W$8:$W$67,0)-RANK(W63,$W$8:$W$67,1))/2),"-"),IF(ISNUMBER(X63),RANK(X63,$X$8:$X$67,0)+((COUNT($X$8:$X$67)+1-RANK(X63,$X$8:$X$67,0)-RANK(X63,$X$8:$X$67,1))/2),"-"))</f>
        <v>-</v>
      </c>
      <c r="AB63" s="112" t="str">
        <f aca="false">IF(AND(ISNUMBER(Z63),ISNUMBER(AA63)),Z63+AA63,"-")</f>
        <v>-</v>
      </c>
      <c r="AC63" s="115" t="str">
        <f aca="false">IF(ISNUMBER(AB63),RANK(AB63,$AB$8:$AB$67,1)+((COUNT($AB$8:$AB$67)+1-RANK(AB63,$AB$8:$AB$67,0)-RANK(AB63,$AB$8:$AB$67,1))/2),"-")</f>
        <v>-</v>
      </c>
      <c r="AD63" s="116"/>
      <c r="AE63" s="117" t="str">
        <f aca="false">IF(ISNUMBER(V63),IF(L63="JA",ROUNDDOWN(AVERAGE(K63,V63),3),V63),"-")</f>
        <v>-</v>
      </c>
      <c r="AF63" s="118" t="str">
        <f aca="false">IF(ISNUMBER(AE63),IF(AE63&gt;=VLOOKUP($G$1,srtklasse,4,0),"P","-"),"-")</f>
        <v>-</v>
      </c>
      <c r="AG63" s="117" t="str">
        <f aca="false">IF(ISNUMBER(K63),ROUNDDOWN(MAX(K63,AE63),3),"-")</f>
        <v>-</v>
      </c>
      <c r="AH63" s="108" t="str">
        <f aca="false">IF(ISBLANK($G$1),"?",IF(ISNUMBER(AG63),CHOOSE(VLOOKUP($G$1,srtklasse,3,0),VLOOKUP(AG63,moylkl,VLOOKUP($G$1,srtklasse,2,0),1),VLOOKUP(AG63,moybkl,5,1),VLOOKUP(AG63,moy3kl,5,1)),"-"))</f>
        <v>-</v>
      </c>
      <c r="AI63" s="109" t="str">
        <f aca="false">IF(ISNUMBER(AG63),IF(VLOOKUP($G$1,srtklasse,2,0)=6,7,CHOOSE(VLOOKUP($G$1,srtklasse,3,0),VLOOKUP(AG63,moylkl,1,1),VLOOKUP(AG63,moybkl,1,1),VLOOKUP(AG63,moy3kl,1,1))),"-")</f>
        <v>-</v>
      </c>
      <c r="AJ63" s="109" t="str">
        <f aca="false">IF(ISNUMBER(AG63),IF(VLOOKUP($G$1,srtklasse,2,0)=6,11,CHOOSE(VLOOKUP($G$1,srtklasse,3,0),VLOOKUP(AG63,moylkl,3,1),VLOOKUP(AG63,moybkl,3,1),VLOOKUP(AG63,moy3kl,3,1))),"-")</f>
        <v>-</v>
      </c>
      <c r="AK63" s="110" t="str">
        <f aca="false">IF(ISNUMBER(AG63),AK62,"-")</f>
        <v>-</v>
      </c>
      <c r="AL63" s="111"/>
      <c r="AM63" s="111"/>
      <c r="AN63" s="111"/>
      <c r="AO63" s="113" t="str">
        <f aca="false">IF(OR(ISBLANK(AM63),ISBLANK(AN63)),"-",ROUNDDOWN(AM63/AN63,3))</f>
        <v>-</v>
      </c>
      <c r="AP63" s="109" t="str">
        <f aca="false">IF(ISNUMBER(AM63),IF(AK63&gt;0,ROUNDDOWN(AM63/(AH63*AK63)%,2),0),"-")</f>
        <v>-</v>
      </c>
      <c r="AQ63" s="109" t="str">
        <f aca="false">IF(OR(ISBLANK(AM63),ISBLANK(AN63)),"-",IF(AND(L63="nee",ISNUMBER(AE63)),IF(AO63/AJ63&gt;1,100,ROUNDDOWN(AO63/AJ63%,2)),ROUNDDOWN(AO63/AJ63%,2)))</f>
        <v>-</v>
      </c>
      <c r="AR63" s="119"/>
      <c r="AS63" s="117" t="str">
        <f aca="false">IF(ISNUMBER(AO63),IF(AND(NOT(ISNUMBER(AE63)),L63="nee"),AO63,ROUNDDOWN(AVERAGE(AG63,AO63),3)),"-")</f>
        <v>-</v>
      </c>
      <c r="AT63" s="120" t="str">
        <f aca="false">IF(ISNUMBER(AS63),IF(AS63&gt;=VLOOKUP($G$1,srtklasse,4,0),"P","-"),"-")</f>
        <v>-</v>
      </c>
      <c r="AU63" s="117" t="str">
        <f aca="false">IF(ISNUMBER(K63),ROUNDDOWN(MAX(K63,AE63,AS63),3),"-")</f>
        <v>-</v>
      </c>
      <c r="AV63" s="108" t="str">
        <f aca="false">IF(ISBLANK($G$1),"?",IF(ISNUMBER(AU63),CHOOSE(VLOOKUP($G$1,srtklasse,3,0),VLOOKUP(AU63,moylkl,VLOOKUP($G$1,srtklasse,2,0),1),VLOOKUP(AU63,moybkl,5,1),VLOOKUP(AU63,moy3kl,5,1)),"-"))</f>
        <v>-</v>
      </c>
      <c r="AW63" s="109" t="str">
        <f aca="false">IF(ISNUMBER(AU63),IF(VLOOKUP($G$1,srtklasse,2,0)=6,7,CHOOSE(VLOOKUP($G$1,srtklasse,3,0),VLOOKUP(AU63,moylkl,1,1),VLOOKUP(AU63,moybkl,1,1),VLOOKUP(AU63,moy3kl,1,1))),"-")</f>
        <v>-</v>
      </c>
      <c r="AX63" s="109" t="str">
        <f aca="false">IF(ISNUMBER(AU63),IF(VLOOKUP($G$1,srtklasse,2,0)=6,11,CHOOSE(VLOOKUP($G$1,srtklasse,3,0),VLOOKUP(AU63,moylkl,3,1),VLOOKUP(AU63,moybkl,3,1),VLOOKUP(AU63,moy3kl,3,1))),"-")</f>
        <v>-</v>
      </c>
      <c r="AY63" s="110" t="str">
        <f aca="false">IF(ISNUMBER(AU63),AY62,"-")</f>
        <v>-</v>
      </c>
      <c r="AZ63" s="111"/>
      <c r="BA63" s="111"/>
      <c r="BB63" s="111"/>
      <c r="BC63" s="113" t="str">
        <f aca="false">IF(OR(ISBLANK(BA63),ISBLANK(BB63)),"-",ROUNDDOWN(BA63/BB63,3))</f>
        <v>-</v>
      </c>
      <c r="BD63" s="109" t="str">
        <f aca="false">IF(ISNUMBER(BA63),IF(AY63&gt;0,ROUNDDOWN(BA63/(AV63*AY63)%,2),0),"-")</f>
        <v>-</v>
      </c>
      <c r="BE63" s="109" t="str">
        <f aca="false">IF(OR(ISBLANK(BA63),ISBLANK(BB63)),"-",(ROUNDDOWN(BC63/AX63%,2)))</f>
        <v>-</v>
      </c>
      <c r="BF63" s="119"/>
      <c r="BG63" s="117" t="str">
        <f aca="false">IF(ISNUMBER(BC63),ROUNDDOWN(AVERAGE(AU63,BC63),3),"-")</f>
        <v>-</v>
      </c>
      <c r="BH63" s="120" t="str">
        <f aca="false">IF(ISNUMBER(BG63),IF(BG63&gt;=VLOOKUP($G$1,srtklasse,4,0),"P","-"),"-")</f>
        <v>-</v>
      </c>
      <c r="BI63" s="117" t="str">
        <f aca="false">IF(ISNUMBER(BF63),ROUNDDOWN(MAX(K63,AE63,AS63,BG63),3),"-")</f>
        <v>-</v>
      </c>
      <c r="BJ63" s="108" t="str">
        <f aca="false">IF(ISBLANK($G$1),"?",IF(ISNUMBER(BI63),CHOOSE(VLOOKUP($G$1,srtklasse,3,0),VLOOKUP(BI63,moylkl,VLOOKUP($G$1,srtklasse,2,0),1),VLOOKUP(BI63,moybkl,5,1),VLOOKUP(BI63,moy3kl,5,1)),"-"))</f>
        <v>-</v>
      </c>
      <c r="BK63" s="109" t="str">
        <f aca="false">IF(ISNUMBER(BI63),IF(VLOOKUP($G$1,srtklasse,2,0)=6,7,CHOOSE(VLOOKUP($G$1,srtklasse,3,0),VLOOKUP(BI63,moylkl,1,1),VLOOKUP(BI63,moybkl,1,1),VLOOKUP(BI63,moy3kl,1,1))),"-")</f>
        <v>-</v>
      </c>
      <c r="BL63" s="109" t="str">
        <f aca="false">IF(ISNUMBER(BI63),IF(VLOOKUP($G$1,srtklasse,2,0)=6,11,CHOOSE(VLOOKUP($G$1,srtklasse,3,0),VLOOKUP(BI63,moylkl,3,1),VLOOKUP(BI63,moybkl,3,1),VLOOKUP(BI63,moy3kl,3,1))),"-")</f>
        <v>-</v>
      </c>
      <c r="BM63" s="110" t="str">
        <f aca="false">IF(ISNUMBER(BI63),$BM$4,"-")</f>
        <v>-</v>
      </c>
      <c r="BN63" s="111"/>
      <c r="BO63" s="111"/>
      <c r="BP63" s="113" t="str">
        <f aca="false">IF(OR(ISBLANK(BN63),ISBLANK(BO63)),"-",ROUNDDOWN(BN63/BO63,3))</f>
        <v>-</v>
      </c>
      <c r="BQ63" s="109" t="str">
        <f aca="false">IF(ISNUMBER(BN63),IF(BM63&gt;0,ROUNDDOWN(BN63/(BJ63*BM63)%,2),0),"-")</f>
        <v>-</v>
      </c>
      <c r="BR63" s="109" t="str">
        <f aca="false">IF(OR(ISBLANK(BN63),ISBLANK(BO63)),"-",(ROUNDDOWN(BP63/BL63%,2)))</f>
        <v>-</v>
      </c>
      <c r="BS63" s="119"/>
      <c r="BT63" s="117" t="str">
        <f aca="false">IF(ISNUMBER(BP63),ROUNDDOWN(AVERAGE(BI63,BP63),3),"-")</f>
        <v>-</v>
      </c>
      <c r="BU63" s="120" t="str">
        <f aca="false">IF(ISNUMBER(BT63),IF(BT63&gt;=VLOOKUP($G$1,srtklasse,4,0),"P","-"),"-")</f>
        <v>-</v>
      </c>
      <c r="BV63" s="117" t="str">
        <f aca="false">IF(SUM(V63,AO63,BC63,BP63)&gt;0,AVERAGE(IF(V63&gt;0,V63,""),IF(AO63&gt;0,AO63,""),IF(BC63&gt;0,BC63,""),IF(BP63&gt;0,BP63,"")),"-")</f>
        <v>-</v>
      </c>
      <c r="BW63" s="120" t="str">
        <f aca="false">IF(ISNUMBER(BV63),IF(BV63&gt;=VLOOKUP($G$1,srtklasse,4,0),"P","-"),"-")</f>
        <v>-</v>
      </c>
      <c r="BX63" s="121"/>
    </row>
    <row r="64" customFormat="false" ht="15" hidden="false" customHeight="true" outlineLevel="0" collapsed="false">
      <c r="A64" s="101" t="n">
        <f aca="false">A63+1</f>
        <v>57</v>
      </c>
      <c r="B64" s="102"/>
      <c r="C64" s="124"/>
      <c r="D64" s="102"/>
      <c r="E64" s="103"/>
      <c r="F64" s="102"/>
      <c r="G64" s="103"/>
      <c r="H64" s="122"/>
      <c r="I64" s="122"/>
      <c r="J64" s="122"/>
      <c r="K64" s="106" t="str">
        <f aca="false">IF(MAX(H64,I64,J64)=0,"",IF(AND(OR(ISNUMBER(H64),ISNUMBER(I64)),ISNUMBER(J64)),"XX",IF(ISNUMBER(J64),J64,MAX(H64,I64))))</f>
        <v/>
      </c>
      <c r="L64" s="107" t="str">
        <f aca="false">IF(ISNUMBER(K64),IF(ISNUMBER(J64),"NEE","JA"),"")</f>
        <v/>
      </c>
      <c r="M64" s="108" t="str">
        <f aca="false">IF(ISBLANK($G$1),"?",IF(ISNUMBER(K64),CHOOSE(VLOOKUP($G$1,srtklasse,3,0),VLOOKUP(K64,moylkl,VLOOKUP($G$1,srtklasse,2,0),1),VLOOKUP(K64,moybkl,5,1),VLOOKUP(K64,moy3kl,5,1)),"-"))</f>
        <v>-</v>
      </c>
      <c r="N64" s="109" t="str">
        <f aca="false">IF(ISNUMBER(K64),IF(VLOOKUP($G$1,srtklasse,2,0)=6,7,CHOOSE(VLOOKUP($G$1,srtklasse,3,0),VLOOKUP(K64,moylkl,1,1),VLOOKUP(K64,moybkl,1,1),VLOOKUP(K64,moy3kl,1,1))),"-")</f>
        <v>-</v>
      </c>
      <c r="O64" s="109" t="str">
        <f aca="false">IF(ISNUMBER(K64),IF(VLOOKUP($G$1,srtklasse,2,0)=6,11,CHOOSE(VLOOKUP($G$1,srtklasse,3,0),VLOOKUP(K64,moylkl,3,1),VLOOKUP(K64,moybkl,3,1),VLOOKUP(K64,moy3kl,3,1))),"-")</f>
        <v>-</v>
      </c>
      <c r="P64" s="110" t="str">
        <f aca="false">IF(ISNUMBER(K64),P63,"-")</f>
        <v>-</v>
      </c>
      <c r="Q64" s="111"/>
      <c r="R64" s="111"/>
      <c r="S64" s="111"/>
      <c r="T64" s="112" t="str">
        <f aca="false">IF(MAX(Q64:S64)&gt;0,P64,U64)</f>
        <v>-</v>
      </c>
      <c r="U64" s="112" t="str">
        <f aca="false">IF(ISBLANK(Q64),"-",Q64)</f>
        <v>-</v>
      </c>
      <c r="V64" s="113" t="str">
        <f aca="false">IF(OR(ISBLANK(R64),ISBLANK(S64)),"-",ROUNDDOWN(R64/S64,3))</f>
        <v>-</v>
      </c>
      <c r="W64" s="109" t="str">
        <f aca="false">IF(OR(ISBLANK(R64),ISBLANK(S64)),"-",IF(AND(L64="NEE",V64/O64&gt;1),100,ROUNDDOWN(V64/O64%,2)))</f>
        <v>-</v>
      </c>
      <c r="X64" s="109" t="str">
        <f aca="false">IF(ISNUMBER(R64),IF(T64&gt;0,ROUNDDOWN(R64/(M64*T64)%,2),0),"-")</f>
        <v>-</v>
      </c>
      <c r="Y64" s="114" t="str">
        <f aca="false">Y63</f>
        <v>M</v>
      </c>
      <c r="Z64" s="112" t="str">
        <f aca="false">IF(ISNUMBER(U64),RANK(U64,$U$8:$U$67,0)+((COUNT($U$8:$U$67)+1-RANK(U64,$U$8:$U$67,0)-RANK(U64,$U$8:$U$67,1))/2),"-")</f>
        <v>-</v>
      </c>
      <c r="AA64" s="112" t="str">
        <f aca="false">IF(Y64="M",IF(ISNUMBER(W64),RANK(W64,$W$8:$W$67,0)+((COUNT($W$8:$W$67)+1-RANK(W64,$W$8:$W$67,0)-RANK(W64,$W$8:$W$67,1))/2),"-"),IF(ISNUMBER(X64),RANK(X64,$X$8:$X$67,0)+((COUNT($X$8:$X$67)+1-RANK(X64,$X$8:$X$67,0)-RANK(X64,$X$8:$X$67,1))/2),"-"))</f>
        <v>-</v>
      </c>
      <c r="AB64" s="112" t="str">
        <f aca="false">IF(AND(ISNUMBER(Z64),ISNUMBER(AA64)),Z64+AA64,"-")</f>
        <v>-</v>
      </c>
      <c r="AC64" s="115" t="str">
        <f aca="false">IF(ISNUMBER(AB64),RANK(AB64,$AB$8:$AB$67,1)+((COUNT($AB$8:$AB$67)+1-RANK(AB64,$AB$8:$AB$67,0)-RANK(AB64,$AB$8:$AB$67,1))/2),"-")</f>
        <v>-</v>
      </c>
      <c r="AD64" s="116"/>
      <c r="AE64" s="117" t="str">
        <f aca="false">IF(ISNUMBER(V64),IF(L64="JA",ROUNDDOWN(AVERAGE(K64,V64),3),V64),"-")</f>
        <v>-</v>
      </c>
      <c r="AF64" s="118" t="str">
        <f aca="false">IF(ISNUMBER(AE64),IF(AE64&gt;=VLOOKUP($G$1,srtklasse,4,0),"P","-"),"-")</f>
        <v>-</v>
      </c>
      <c r="AG64" s="117" t="str">
        <f aca="false">IF(ISNUMBER(K64),ROUNDDOWN(MAX(K64,AE64),3),"-")</f>
        <v>-</v>
      </c>
      <c r="AH64" s="108" t="str">
        <f aca="false">IF(ISBLANK($G$1),"?",IF(ISNUMBER(AG64),CHOOSE(VLOOKUP($G$1,srtklasse,3,0),VLOOKUP(AG64,moylkl,VLOOKUP($G$1,srtklasse,2,0),1),VLOOKUP(AG64,moybkl,5,1),VLOOKUP(AG64,moy3kl,5,1)),"-"))</f>
        <v>-</v>
      </c>
      <c r="AI64" s="109" t="str">
        <f aca="false">IF(ISNUMBER(AG64),IF(VLOOKUP($G$1,srtklasse,2,0)=6,7,CHOOSE(VLOOKUP($G$1,srtklasse,3,0),VLOOKUP(AG64,moylkl,1,1),VLOOKUP(AG64,moybkl,1,1),VLOOKUP(AG64,moy3kl,1,1))),"-")</f>
        <v>-</v>
      </c>
      <c r="AJ64" s="109" t="str">
        <f aca="false">IF(ISNUMBER(AG64),IF(VLOOKUP($G$1,srtklasse,2,0)=6,11,CHOOSE(VLOOKUP($G$1,srtklasse,3,0),VLOOKUP(AG64,moylkl,3,1),VLOOKUP(AG64,moybkl,3,1),VLOOKUP(AG64,moy3kl,3,1))),"-")</f>
        <v>-</v>
      </c>
      <c r="AK64" s="110" t="str">
        <f aca="false">IF(ISNUMBER(AG64),AK63,"-")</f>
        <v>-</v>
      </c>
      <c r="AL64" s="111"/>
      <c r="AM64" s="111"/>
      <c r="AN64" s="111"/>
      <c r="AO64" s="113" t="str">
        <f aca="false">IF(OR(ISBLANK(AM64),ISBLANK(AN64)),"-",ROUNDDOWN(AM64/AN64,3))</f>
        <v>-</v>
      </c>
      <c r="AP64" s="109" t="str">
        <f aca="false">IF(ISNUMBER(AM64),IF(AK64&gt;0,ROUNDDOWN(AM64/(AH64*AK64)%,2),0),"-")</f>
        <v>-</v>
      </c>
      <c r="AQ64" s="109" t="str">
        <f aca="false">IF(OR(ISBLANK(AM64),ISBLANK(AN64)),"-",IF(AND(L64="nee",ISNUMBER(AE64)),IF(AO64/AJ64&gt;1,100,ROUNDDOWN(AO64/AJ64%,2)),ROUNDDOWN(AO64/AJ64%,2)))</f>
        <v>-</v>
      </c>
      <c r="AR64" s="119"/>
      <c r="AS64" s="117" t="str">
        <f aca="false">IF(ISNUMBER(AO64),IF(AND(NOT(ISNUMBER(AE64)),L64="nee"),AO64,ROUNDDOWN(AVERAGE(AG64,AO64),3)),"-")</f>
        <v>-</v>
      </c>
      <c r="AT64" s="120" t="str">
        <f aca="false">IF(ISNUMBER(AS64),IF(AS64&gt;=VLOOKUP($G$1,srtklasse,4,0),"P","-"),"-")</f>
        <v>-</v>
      </c>
      <c r="AU64" s="117" t="str">
        <f aca="false">IF(ISNUMBER(K64),ROUNDDOWN(MAX(K64,AE64,AS64),3),"-")</f>
        <v>-</v>
      </c>
      <c r="AV64" s="108" t="str">
        <f aca="false">IF(ISBLANK($G$1),"?",IF(ISNUMBER(AU64),CHOOSE(VLOOKUP($G$1,srtklasse,3,0),VLOOKUP(AU64,moylkl,VLOOKUP($G$1,srtklasse,2,0),1),VLOOKUP(AU64,moybkl,5,1),VLOOKUP(AU64,moy3kl,5,1)),"-"))</f>
        <v>-</v>
      </c>
      <c r="AW64" s="109" t="str">
        <f aca="false">IF(ISNUMBER(AU64),IF(VLOOKUP($G$1,srtklasse,2,0)=6,7,CHOOSE(VLOOKUP($G$1,srtklasse,3,0),VLOOKUP(AU64,moylkl,1,1),VLOOKUP(AU64,moybkl,1,1),VLOOKUP(AU64,moy3kl,1,1))),"-")</f>
        <v>-</v>
      </c>
      <c r="AX64" s="109" t="str">
        <f aca="false">IF(ISNUMBER(AU64),IF(VLOOKUP($G$1,srtklasse,2,0)=6,11,CHOOSE(VLOOKUP($G$1,srtklasse,3,0),VLOOKUP(AU64,moylkl,3,1),VLOOKUP(AU64,moybkl,3,1),VLOOKUP(AU64,moy3kl,3,1))),"-")</f>
        <v>-</v>
      </c>
      <c r="AY64" s="110" t="str">
        <f aca="false">IF(ISNUMBER(AU64),AY63,"-")</f>
        <v>-</v>
      </c>
      <c r="AZ64" s="111"/>
      <c r="BA64" s="111"/>
      <c r="BB64" s="111"/>
      <c r="BC64" s="113" t="str">
        <f aca="false">IF(OR(ISBLANK(BA64),ISBLANK(BB64)),"-",ROUNDDOWN(BA64/BB64,3))</f>
        <v>-</v>
      </c>
      <c r="BD64" s="109" t="str">
        <f aca="false">IF(ISNUMBER(BA64),IF(AY64&gt;0,ROUNDDOWN(BA64/(AV64*AY64)%,2),0),"-")</f>
        <v>-</v>
      </c>
      <c r="BE64" s="109" t="str">
        <f aca="false">IF(OR(ISBLANK(BA64),ISBLANK(BB64)),"-",(ROUNDDOWN(BC64/AX64%,2)))</f>
        <v>-</v>
      </c>
      <c r="BF64" s="119"/>
      <c r="BG64" s="117" t="str">
        <f aca="false">IF(ISNUMBER(BC64),ROUNDDOWN(AVERAGE(AU64,BC64),3),"-")</f>
        <v>-</v>
      </c>
      <c r="BH64" s="120" t="str">
        <f aca="false">IF(ISNUMBER(BG64),IF(BG64&gt;=VLOOKUP($G$1,srtklasse,4,0),"P","-"),"-")</f>
        <v>-</v>
      </c>
      <c r="BI64" s="117" t="str">
        <f aca="false">IF(ISNUMBER(BF64),ROUNDDOWN(MAX(K64,AE64,AS64,BG64),3),"-")</f>
        <v>-</v>
      </c>
      <c r="BJ64" s="108" t="str">
        <f aca="false">IF(ISBLANK($G$1),"?",IF(ISNUMBER(BI64),CHOOSE(VLOOKUP($G$1,srtklasse,3,0),VLOOKUP(BI64,moylkl,VLOOKUP($G$1,srtklasse,2,0),1),VLOOKUP(BI64,moybkl,5,1),VLOOKUP(BI64,moy3kl,5,1)),"-"))</f>
        <v>-</v>
      </c>
      <c r="BK64" s="109" t="str">
        <f aca="false">IF(ISNUMBER(BI64),IF(VLOOKUP($G$1,srtklasse,2,0)=6,7,CHOOSE(VLOOKUP($G$1,srtklasse,3,0),VLOOKUP(BI64,moylkl,1,1),VLOOKUP(BI64,moybkl,1,1),VLOOKUP(BI64,moy3kl,1,1))),"-")</f>
        <v>-</v>
      </c>
      <c r="BL64" s="109" t="str">
        <f aca="false">IF(ISNUMBER(BI64),IF(VLOOKUP($G$1,srtklasse,2,0)=6,11,CHOOSE(VLOOKUP($G$1,srtklasse,3,0),VLOOKUP(BI64,moylkl,3,1),VLOOKUP(BI64,moybkl,3,1),VLOOKUP(BI64,moy3kl,3,1))),"-")</f>
        <v>-</v>
      </c>
      <c r="BM64" s="110" t="str">
        <f aca="false">IF(ISNUMBER(BI64),$BM$4,"-")</f>
        <v>-</v>
      </c>
      <c r="BN64" s="111"/>
      <c r="BO64" s="111"/>
      <c r="BP64" s="113" t="str">
        <f aca="false">IF(OR(ISBLANK(BN64),ISBLANK(BO64)),"-",ROUNDDOWN(BN64/BO64,3))</f>
        <v>-</v>
      </c>
      <c r="BQ64" s="109" t="str">
        <f aca="false">IF(ISNUMBER(BN64),IF(BM64&gt;0,ROUNDDOWN(BN64/(BJ64*BM64)%,2),0),"-")</f>
        <v>-</v>
      </c>
      <c r="BR64" s="109" t="str">
        <f aca="false">IF(OR(ISBLANK(BN64),ISBLANK(BO64)),"-",(ROUNDDOWN(BP64/BL64%,2)))</f>
        <v>-</v>
      </c>
      <c r="BS64" s="119"/>
      <c r="BT64" s="117" t="str">
        <f aca="false">IF(ISNUMBER(BP64),ROUNDDOWN(AVERAGE(BI64,BP64),3),"-")</f>
        <v>-</v>
      </c>
      <c r="BU64" s="120" t="str">
        <f aca="false">IF(ISNUMBER(BT64),IF(BT64&gt;=VLOOKUP($G$1,srtklasse,4,0),"P","-"),"-")</f>
        <v>-</v>
      </c>
      <c r="BV64" s="117" t="str">
        <f aca="false">IF(SUM(V64,AO64,BC64,BP64)&gt;0,AVERAGE(IF(V64&gt;0,V64,""),IF(AO64&gt;0,AO64,""),IF(BC64&gt;0,BC64,""),IF(BP64&gt;0,BP64,"")),"-")</f>
        <v>-</v>
      </c>
      <c r="BW64" s="120" t="str">
        <f aca="false">IF(ISNUMBER(BV64),IF(BV64&gt;=VLOOKUP($G$1,srtklasse,4,0),"P","-"),"-")</f>
        <v>-</v>
      </c>
      <c r="BX64" s="121"/>
    </row>
    <row r="65" customFormat="false" ht="15" hidden="false" customHeight="true" outlineLevel="0" collapsed="false">
      <c r="A65" s="101" t="n">
        <f aca="false">A64+1</f>
        <v>58</v>
      </c>
      <c r="B65" s="102"/>
      <c r="C65" s="124"/>
      <c r="D65" s="102"/>
      <c r="E65" s="103"/>
      <c r="F65" s="102"/>
      <c r="G65" s="103"/>
      <c r="H65" s="122"/>
      <c r="I65" s="122"/>
      <c r="J65" s="122"/>
      <c r="K65" s="106" t="str">
        <f aca="false">IF(MAX(H65,I65,J65)=0,"",IF(AND(OR(ISNUMBER(H65),ISNUMBER(I65)),ISNUMBER(J65)),"XX",IF(ISNUMBER(J65),J65,MAX(H65,I65))))</f>
        <v/>
      </c>
      <c r="L65" s="107" t="str">
        <f aca="false">IF(ISNUMBER(K65),IF(ISNUMBER(J65),"NEE","JA"),"")</f>
        <v/>
      </c>
      <c r="M65" s="108" t="str">
        <f aca="false">IF(ISBLANK($G$1),"?",IF(ISNUMBER(K65),CHOOSE(VLOOKUP($G$1,srtklasse,3,0),VLOOKUP(K65,moylkl,VLOOKUP($G$1,srtklasse,2,0),1),VLOOKUP(K65,moybkl,5,1),VLOOKUP(K65,moy3kl,5,1)),"-"))</f>
        <v>-</v>
      </c>
      <c r="N65" s="109" t="str">
        <f aca="false">IF(ISNUMBER(K65),IF(VLOOKUP($G$1,srtklasse,2,0)=6,7,CHOOSE(VLOOKUP($G$1,srtklasse,3,0),VLOOKUP(K65,moylkl,1,1),VLOOKUP(K65,moybkl,1,1),VLOOKUP(K65,moy3kl,1,1))),"-")</f>
        <v>-</v>
      </c>
      <c r="O65" s="109" t="str">
        <f aca="false">IF(ISNUMBER(K65),IF(VLOOKUP($G$1,srtklasse,2,0)=6,11,CHOOSE(VLOOKUP($G$1,srtklasse,3,0),VLOOKUP(K65,moylkl,3,1),VLOOKUP(K65,moybkl,3,1),VLOOKUP(K65,moy3kl,3,1))),"-")</f>
        <v>-</v>
      </c>
      <c r="P65" s="110" t="str">
        <f aca="false">IF(ISNUMBER(K65),P64,"-")</f>
        <v>-</v>
      </c>
      <c r="Q65" s="111"/>
      <c r="R65" s="111"/>
      <c r="S65" s="111"/>
      <c r="T65" s="112" t="str">
        <f aca="false">IF(MAX(Q65:S65)&gt;0,P65,U65)</f>
        <v>-</v>
      </c>
      <c r="U65" s="112" t="str">
        <f aca="false">IF(ISBLANK(Q65),"-",Q65)</f>
        <v>-</v>
      </c>
      <c r="V65" s="113" t="str">
        <f aca="false">IF(OR(ISBLANK(R65),ISBLANK(S65)),"-",ROUNDDOWN(R65/S65,3))</f>
        <v>-</v>
      </c>
      <c r="W65" s="109" t="str">
        <f aca="false">IF(OR(ISBLANK(R65),ISBLANK(S65)),"-",IF(AND(L65="NEE",V65/O65&gt;1),100,ROUNDDOWN(V65/O65%,2)))</f>
        <v>-</v>
      </c>
      <c r="X65" s="109" t="str">
        <f aca="false">IF(ISNUMBER(R65),IF(T65&gt;0,ROUNDDOWN(R65/(M65*T65)%,2),0),"-")</f>
        <v>-</v>
      </c>
      <c r="Y65" s="114" t="str">
        <f aca="false">Y64</f>
        <v>M</v>
      </c>
      <c r="Z65" s="112" t="str">
        <f aca="false">IF(ISNUMBER(U65),RANK(U65,$U$8:$U$67,0)+((COUNT($U$8:$U$67)+1-RANK(U65,$U$8:$U$67,0)-RANK(U65,$U$8:$U$67,1))/2),"-")</f>
        <v>-</v>
      </c>
      <c r="AA65" s="112" t="str">
        <f aca="false">IF(Y65="M",IF(ISNUMBER(W65),RANK(W65,$W$8:$W$67,0)+((COUNT($W$8:$W$67)+1-RANK(W65,$W$8:$W$67,0)-RANK(W65,$W$8:$W$67,1))/2),"-"),IF(ISNUMBER(X65),RANK(X65,$X$8:$X$67,0)+((COUNT($X$8:$X$67)+1-RANK(X65,$X$8:$X$67,0)-RANK(X65,$X$8:$X$67,1))/2),"-"))</f>
        <v>-</v>
      </c>
      <c r="AB65" s="112" t="str">
        <f aca="false">IF(AND(ISNUMBER(Z65),ISNUMBER(AA65)),Z65+AA65,"-")</f>
        <v>-</v>
      </c>
      <c r="AC65" s="115" t="str">
        <f aca="false">IF(ISNUMBER(AB65),RANK(AB65,$AB$8:$AB$67,1)+((COUNT($AB$8:$AB$67)+1-RANK(AB65,$AB$8:$AB$67,0)-RANK(AB65,$AB$8:$AB$67,1))/2),"-")</f>
        <v>-</v>
      </c>
      <c r="AD65" s="116"/>
      <c r="AE65" s="117" t="str">
        <f aca="false">IF(ISNUMBER(V65),IF(L65="JA",ROUNDDOWN(AVERAGE(K65,V65),3),V65),"-")</f>
        <v>-</v>
      </c>
      <c r="AF65" s="118" t="str">
        <f aca="false">IF(ISNUMBER(AE65),IF(AE65&gt;=VLOOKUP($G$1,srtklasse,4,0),"P","-"),"-")</f>
        <v>-</v>
      </c>
      <c r="AG65" s="117" t="str">
        <f aca="false">IF(ISNUMBER(K65),ROUNDDOWN(MAX(K65,AE65),3),"-")</f>
        <v>-</v>
      </c>
      <c r="AH65" s="108" t="str">
        <f aca="false">IF(ISBLANK($G$1),"?",IF(ISNUMBER(AG65),CHOOSE(VLOOKUP($G$1,srtklasse,3,0),VLOOKUP(AG65,moylkl,VLOOKUP($G$1,srtklasse,2,0),1),VLOOKUP(AG65,moybkl,5,1),VLOOKUP(AG65,moy3kl,5,1)),"-"))</f>
        <v>-</v>
      </c>
      <c r="AI65" s="109" t="str">
        <f aca="false">IF(ISNUMBER(AG65),IF(VLOOKUP($G$1,srtklasse,2,0)=6,7,CHOOSE(VLOOKUP($G$1,srtklasse,3,0),VLOOKUP(AG65,moylkl,1,1),VLOOKUP(AG65,moybkl,1,1),VLOOKUP(AG65,moy3kl,1,1))),"-")</f>
        <v>-</v>
      </c>
      <c r="AJ65" s="109" t="str">
        <f aca="false">IF(ISNUMBER(AG65),IF(VLOOKUP($G$1,srtklasse,2,0)=6,11,CHOOSE(VLOOKUP($G$1,srtklasse,3,0),VLOOKUP(AG65,moylkl,3,1),VLOOKUP(AG65,moybkl,3,1),VLOOKUP(AG65,moy3kl,3,1))),"-")</f>
        <v>-</v>
      </c>
      <c r="AK65" s="110" t="str">
        <f aca="false">IF(ISNUMBER(AG65),AK64,"-")</f>
        <v>-</v>
      </c>
      <c r="AL65" s="111"/>
      <c r="AM65" s="111"/>
      <c r="AN65" s="111"/>
      <c r="AO65" s="113" t="str">
        <f aca="false">IF(OR(ISBLANK(AM65),ISBLANK(AN65)),"-",ROUNDDOWN(AM65/AN65,3))</f>
        <v>-</v>
      </c>
      <c r="AP65" s="109" t="str">
        <f aca="false">IF(ISNUMBER(AM65),IF(AK65&gt;0,ROUNDDOWN(AM65/(AH65*AK65)%,2),0),"-")</f>
        <v>-</v>
      </c>
      <c r="AQ65" s="109" t="str">
        <f aca="false">IF(OR(ISBLANK(AM65),ISBLANK(AN65)),"-",IF(AND(L65="nee",ISNUMBER(AE65)),IF(AO65/AJ65&gt;1,100,ROUNDDOWN(AO65/AJ65%,2)),ROUNDDOWN(AO65/AJ65%,2)))</f>
        <v>-</v>
      </c>
      <c r="AR65" s="119"/>
      <c r="AS65" s="117" t="str">
        <f aca="false">IF(ISNUMBER(AO65),IF(AND(NOT(ISNUMBER(AE65)),L65="nee"),AO65,ROUNDDOWN(AVERAGE(AG65,AO65),3)),"-")</f>
        <v>-</v>
      </c>
      <c r="AT65" s="120" t="str">
        <f aca="false">IF(ISNUMBER(AS65),IF(AS65&gt;=VLOOKUP($G$1,srtklasse,4,0),"P","-"),"-")</f>
        <v>-</v>
      </c>
      <c r="AU65" s="117" t="str">
        <f aca="false">IF(ISNUMBER(K65),ROUNDDOWN(MAX(K65,AE65,AS65),3),"-")</f>
        <v>-</v>
      </c>
      <c r="AV65" s="108" t="str">
        <f aca="false">IF(ISBLANK($G$1),"?",IF(ISNUMBER(AU65),CHOOSE(VLOOKUP($G$1,srtklasse,3,0),VLOOKUP(AU65,moylkl,VLOOKUP($G$1,srtklasse,2,0),1),VLOOKUP(AU65,moybkl,5,1),VLOOKUP(AU65,moy3kl,5,1)),"-"))</f>
        <v>-</v>
      </c>
      <c r="AW65" s="109" t="str">
        <f aca="false">IF(ISNUMBER(AU65),IF(VLOOKUP($G$1,srtklasse,2,0)=6,7,CHOOSE(VLOOKUP($G$1,srtklasse,3,0),VLOOKUP(AU65,moylkl,1,1),VLOOKUP(AU65,moybkl,1,1),VLOOKUP(AU65,moy3kl,1,1))),"-")</f>
        <v>-</v>
      </c>
      <c r="AX65" s="109" t="str">
        <f aca="false">IF(ISNUMBER(AU65),IF(VLOOKUP($G$1,srtklasse,2,0)=6,11,CHOOSE(VLOOKUP($G$1,srtklasse,3,0),VLOOKUP(AU65,moylkl,3,1),VLOOKUP(AU65,moybkl,3,1),VLOOKUP(AU65,moy3kl,3,1))),"-")</f>
        <v>-</v>
      </c>
      <c r="AY65" s="110" t="str">
        <f aca="false">IF(ISNUMBER(AU65),AY64,"-")</f>
        <v>-</v>
      </c>
      <c r="AZ65" s="111"/>
      <c r="BA65" s="111"/>
      <c r="BB65" s="111"/>
      <c r="BC65" s="113" t="str">
        <f aca="false">IF(OR(ISBLANK(BA65),ISBLANK(BB65)),"-",ROUNDDOWN(BA65/BB65,3))</f>
        <v>-</v>
      </c>
      <c r="BD65" s="109" t="str">
        <f aca="false">IF(ISNUMBER(BA65),IF(AY65&gt;0,ROUNDDOWN(BA65/(AV65*AY65)%,2),0),"-")</f>
        <v>-</v>
      </c>
      <c r="BE65" s="109" t="str">
        <f aca="false">IF(OR(ISBLANK(BA65),ISBLANK(BB65)),"-",(ROUNDDOWN(BC65/AX65%,2)))</f>
        <v>-</v>
      </c>
      <c r="BF65" s="119"/>
      <c r="BG65" s="117" t="str">
        <f aca="false">IF(ISNUMBER(BC65),ROUNDDOWN(AVERAGE(AU65,BC65),3),"-")</f>
        <v>-</v>
      </c>
      <c r="BH65" s="120" t="str">
        <f aca="false">IF(ISNUMBER(BG65),IF(BG65&gt;=VLOOKUP($G$1,srtklasse,4,0),"P","-"),"-")</f>
        <v>-</v>
      </c>
      <c r="BI65" s="117" t="str">
        <f aca="false">IF(ISNUMBER(BF65),ROUNDDOWN(MAX(K65,AE65,AS65,BG65),3),"-")</f>
        <v>-</v>
      </c>
      <c r="BJ65" s="108" t="str">
        <f aca="false">IF(ISBLANK($G$1),"?",IF(ISNUMBER(BI65),CHOOSE(VLOOKUP($G$1,srtklasse,3,0),VLOOKUP(BI65,moylkl,VLOOKUP($G$1,srtklasse,2,0),1),VLOOKUP(BI65,moybkl,5,1),VLOOKUP(BI65,moy3kl,5,1)),"-"))</f>
        <v>-</v>
      </c>
      <c r="BK65" s="109" t="str">
        <f aca="false">IF(ISNUMBER(BI65),IF(VLOOKUP($G$1,srtklasse,2,0)=6,7,CHOOSE(VLOOKUP($G$1,srtklasse,3,0),VLOOKUP(BI65,moylkl,1,1),VLOOKUP(BI65,moybkl,1,1),VLOOKUP(BI65,moy3kl,1,1))),"-")</f>
        <v>-</v>
      </c>
      <c r="BL65" s="109" t="str">
        <f aca="false">IF(ISNUMBER(BI65),IF(VLOOKUP($G$1,srtklasse,2,0)=6,11,CHOOSE(VLOOKUP($G$1,srtklasse,3,0),VLOOKUP(BI65,moylkl,3,1),VLOOKUP(BI65,moybkl,3,1),VLOOKUP(BI65,moy3kl,3,1))),"-")</f>
        <v>-</v>
      </c>
      <c r="BM65" s="110" t="str">
        <f aca="false">IF(ISNUMBER(BI65),$BM$4,"-")</f>
        <v>-</v>
      </c>
      <c r="BN65" s="111"/>
      <c r="BO65" s="111"/>
      <c r="BP65" s="113" t="str">
        <f aca="false">IF(OR(ISBLANK(BN65),ISBLANK(BO65)),"-",ROUNDDOWN(BN65/BO65,3))</f>
        <v>-</v>
      </c>
      <c r="BQ65" s="109" t="str">
        <f aca="false">IF(ISNUMBER(BN65),IF(BM65&gt;0,ROUNDDOWN(BN65/(BJ65*BM65)%,2),0),"-")</f>
        <v>-</v>
      </c>
      <c r="BR65" s="109" t="str">
        <f aca="false">IF(OR(ISBLANK(BN65),ISBLANK(BO65)),"-",(ROUNDDOWN(BP65/BL65%,2)))</f>
        <v>-</v>
      </c>
      <c r="BS65" s="119"/>
      <c r="BT65" s="117" t="str">
        <f aca="false">IF(ISNUMBER(BP65),ROUNDDOWN(AVERAGE(BI65,BP65),3),"-")</f>
        <v>-</v>
      </c>
      <c r="BU65" s="120" t="str">
        <f aca="false">IF(ISNUMBER(BT65),IF(BT65&gt;=VLOOKUP($G$1,srtklasse,4,0),"P","-"),"-")</f>
        <v>-</v>
      </c>
      <c r="BV65" s="117" t="str">
        <f aca="false">IF(SUM(V65,AO65,BC65,BP65)&gt;0,AVERAGE(IF(V65&gt;0,V65,""),IF(AO65&gt;0,AO65,""),IF(BC65&gt;0,BC65,""),IF(BP65&gt;0,BP65,"")),"-")</f>
        <v>-</v>
      </c>
      <c r="BW65" s="120" t="str">
        <f aca="false">IF(ISNUMBER(BV65),IF(BV65&gt;=VLOOKUP($G$1,srtklasse,4,0),"P","-"),"-")</f>
        <v>-</v>
      </c>
      <c r="BX65" s="121"/>
    </row>
    <row r="66" customFormat="false" ht="15" hidden="false" customHeight="true" outlineLevel="0" collapsed="false">
      <c r="A66" s="101" t="n">
        <f aca="false">A65+1</f>
        <v>59</v>
      </c>
      <c r="B66" s="102"/>
      <c r="C66" s="124"/>
      <c r="D66" s="102"/>
      <c r="E66" s="103"/>
      <c r="F66" s="102"/>
      <c r="G66" s="103"/>
      <c r="H66" s="122"/>
      <c r="I66" s="122"/>
      <c r="J66" s="122"/>
      <c r="K66" s="106" t="str">
        <f aca="false">IF(MAX(H66,I66,J66)=0,"",IF(AND(OR(ISNUMBER(H66),ISNUMBER(I66)),ISNUMBER(J66)),"XX",IF(ISNUMBER(J66),J66,MAX(H66,I66))))</f>
        <v/>
      </c>
      <c r="L66" s="107" t="str">
        <f aca="false">IF(ISNUMBER(K66),IF(ISNUMBER(J66),"NEE","JA"),"")</f>
        <v/>
      </c>
      <c r="M66" s="108" t="str">
        <f aca="false">IF(ISBLANK($G$1),"?",IF(ISNUMBER(K66),CHOOSE(VLOOKUP($G$1,srtklasse,3,0),VLOOKUP(K66,moylkl,VLOOKUP($G$1,srtklasse,2,0),1),VLOOKUP(K66,moybkl,5,1),VLOOKUP(K66,moy3kl,5,1)),"-"))</f>
        <v>-</v>
      </c>
      <c r="N66" s="109" t="str">
        <f aca="false">IF(ISNUMBER(K66),IF(VLOOKUP($G$1,srtklasse,2,0)=6,7,CHOOSE(VLOOKUP($G$1,srtklasse,3,0),VLOOKUP(K66,moylkl,1,1),VLOOKUP(K66,moybkl,1,1),VLOOKUP(K66,moy3kl,1,1))),"-")</f>
        <v>-</v>
      </c>
      <c r="O66" s="109" t="str">
        <f aca="false">IF(ISNUMBER(K66),IF(VLOOKUP($G$1,srtklasse,2,0)=6,11,CHOOSE(VLOOKUP($G$1,srtklasse,3,0),VLOOKUP(K66,moylkl,3,1),VLOOKUP(K66,moybkl,3,1),VLOOKUP(K66,moy3kl,3,1))),"-")</f>
        <v>-</v>
      </c>
      <c r="P66" s="110" t="str">
        <f aca="false">IF(ISNUMBER(K66),P65,"-")</f>
        <v>-</v>
      </c>
      <c r="Q66" s="111"/>
      <c r="R66" s="111"/>
      <c r="S66" s="111"/>
      <c r="T66" s="112" t="str">
        <f aca="false">IF(MAX(Q66:S66)&gt;0,P66,U66)</f>
        <v>-</v>
      </c>
      <c r="U66" s="112" t="str">
        <f aca="false">IF(ISBLANK(Q66),"-",Q66)</f>
        <v>-</v>
      </c>
      <c r="V66" s="113" t="str">
        <f aca="false">IF(OR(ISBLANK(R66),ISBLANK(S66)),"-",ROUNDDOWN(R66/S66,3))</f>
        <v>-</v>
      </c>
      <c r="W66" s="109" t="str">
        <f aca="false">IF(OR(ISBLANK(R66),ISBLANK(S66)),"-",IF(AND(L66="NEE",V66/O66&gt;1),100,ROUNDDOWN(V66/O66%,2)))</f>
        <v>-</v>
      </c>
      <c r="X66" s="109" t="str">
        <f aca="false">IF(ISNUMBER(R66),IF(T66&gt;0,ROUNDDOWN(R66/(M66*T66)%,2),0),"-")</f>
        <v>-</v>
      </c>
      <c r="Y66" s="114" t="str">
        <f aca="false">Y65</f>
        <v>M</v>
      </c>
      <c r="Z66" s="112" t="str">
        <f aca="false">IF(ISNUMBER(U66),RANK(U66,$U$8:$U$67,0)+((COUNT($U$8:$U$67)+1-RANK(U66,$U$8:$U$67,0)-RANK(U66,$U$8:$U$67,1))/2),"-")</f>
        <v>-</v>
      </c>
      <c r="AA66" s="112" t="str">
        <f aca="false">IF(Y66="M",IF(ISNUMBER(W66),RANK(W66,$W$8:$W$67,0)+((COUNT($W$8:$W$67)+1-RANK(W66,$W$8:$W$67,0)-RANK(W66,$W$8:$W$67,1))/2),"-"),IF(ISNUMBER(X66),RANK(X66,$X$8:$X$67,0)+((COUNT($X$8:$X$67)+1-RANK(X66,$X$8:$X$67,0)-RANK(X66,$X$8:$X$67,1))/2),"-"))</f>
        <v>-</v>
      </c>
      <c r="AB66" s="112" t="str">
        <f aca="false">IF(AND(ISNUMBER(Z66),ISNUMBER(AA66)),Z66+AA66,"-")</f>
        <v>-</v>
      </c>
      <c r="AC66" s="115" t="str">
        <f aca="false">IF(ISNUMBER(AB66),RANK(AB66,$AB$8:$AB$67,1)+((COUNT($AB$8:$AB$67)+1-RANK(AB66,$AB$8:$AB$67,0)-RANK(AB66,$AB$8:$AB$67,1))/2),"-")</f>
        <v>-</v>
      </c>
      <c r="AD66" s="116"/>
      <c r="AE66" s="117" t="str">
        <f aca="false">IF(ISNUMBER(V66),IF(L66="JA",ROUNDDOWN(AVERAGE(K66,V66),3),V66),"-")</f>
        <v>-</v>
      </c>
      <c r="AF66" s="118" t="str">
        <f aca="false">IF(ISNUMBER(AE66),IF(AE66&gt;=VLOOKUP($G$1,srtklasse,4,0),"P","-"),"-")</f>
        <v>-</v>
      </c>
      <c r="AG66" s="117" t="str">
        <f aca="false">IF(ISNUMBER(K66),ROUNDDOWN(MAX(K66,AE66),3),"-")</f>
        <v>-</v>
      </c>
      <c r="AH66" s="108" t="str">
        <f aca="false">IF(ISBLANK($G$1),"?",IF(ISNUMBER(AG66),CHOOSE(VLOOKUP($G$1,srtklasse,3,0),VLOOKUP(AG66,moylkl,VLOOKUP($G$1,srtklasse,2,0),1),VLOOKUP(AG66,moybkl,5,1),VLOOKUP(AG66,moy3kl,5,1)),"-"))</f>
        <v>-</v>
      </c>
      <c r="AI66" s="109" t="str">
        <f aca="false">IF(ISNUMBER(AG66),IF(VLOOKUP($G$1,srtklasse,2,0)=6,7,CHOOSE(VLOOKUP($G$1,srtklasse,3,0),VLOOKUP(AG66,moylkl,1,1),VLOOKUP(AG66,moybkl,1,1),VLOOKUP(AG66,moy3kl,1,1))),"-")</f>
        <v>-</v>
      </c>
      <c r="AJ66" s="109" t="str">
        <f aca="false">IF(ISNUMBER(AG66),IF(VLOOKUP($G$1,srtklasse,2,0)=6,11,CHOOSE(VLOOKUP($G$1,srtklasse,3,0),VLOOKUP(AG66,moylkl,3,1),VLOOKUP(AG66,moybkl,3,1),VLOOKUP(AG66,moy3kl,3,1))),"-")</f>
        <v>-</v>
      </c>
      <c r="AK66" s="110" t="str">
        <f aca="false">IF(ISNUMBER(AG66),AK65,"-")</f>
        <v>-</v>
      </c>
      <c r="AL66" s="111"/>
      <c r="AM66" s="111"/>
      <c r="AN66" s="111"/>
      <c r="AO66" s="113" t="str">
        <f aca="false">IF(OR(ISBLANK(AM66),ISBLANK(AN66)),"-",ROUNDDOWN(AM66/AN66,3))</f>
        <v>-</v>
      </c>
      <c r="AP66" s="109" t="str">
        <f aca="false">IF(ISNUMBER(AM66),IF(AK66&gt;0,ROUNDDOWN(AM66/(AH66*AK66)%,2),0),"-")</f>
        <v>-</v>
      </c>
      <c r="AQ66" s="109" t="str">
        <f aca="false">IF(OR(ISBLANK(AM66),ISBLANK(AN66)),"-",IF(AND(L66="nee",ISNUMBER(AE66)),IF(AO66/AJ66&gt;1,100,ROUNDDOWN(AO66/AJ66%,2)),ROUNDDOWN(AO66/AJ66%,2)))</f>
        <v>-</v>
      </c>
      <c r="AR66" s="119"/>
      <c r="AS66" s="117" t="str">
        <f aca="false">IF(ISNUMBER(AO66),IF(AND(NOT(ISNUMBER(AE66)),L66="nee"),AO66,ROUNDDOWN(AVERAGE(AG66,AO66),3)),"-")</f>
        <v>-</v>
      </c>
      <c r="AT66" s="120" t="str">
        <f aca="false">IF(ISNUMBER(AS66),IF(AS66&gt;=VLOOKUP($G$1,srtklasse,4,0),"P","-"),"-")</f>
        <v>-</v>
      </c>
      <c r="AU66" s="117" t="str">
        <f aca="false">IF(ISNUMBER(K66),ROUNDDOWN(MAX(K66,AE66,AS66),3),"-")</f>
        <v>-</v>
      </c>
      <c r="AV66" s="108" t="str">
        <f aca="false">IF(ISBLANK($G$1),"?",IF(ISNUMBER(AU66),CHOOSE(VLOOKUP($G$1,srtklasse,3,0),VLOOKUP(AU66,moylkl,VLOOKUP($G$1,srtklasse,2,0),1),VLOOKUP(AU66,moybkl,5,1),VLOOKUP(AU66,moy3kl,5,1)),"-"))</f>
        <v>-</v>
      </c>
      <c r="AW66" s="109" t="str">
        <f aca="false">IF(ISNUMBER(AU66),IF(VLOOKUP($G$1,srtklasse,2,0)=6,7,CHOOSE(VLOOKUP($G$1,srtklasse,3,0),VLOOKUP(AU66,moylkl,1,1),VLOOKUP(AU66,moybkl,1,1),VLOOKUP(AU66,moy3kl,1,1))),"-")</f>
        <v>-</v>
      </c>
      <c r="AX66" s="109" t="str">
        <f aca="false">IF(ISNUMBER(AU66),IF(VLOOKUP($G$1,srtklasse,2,0)=6,11,CHOOSE(VLOOKUP($G$1,srtklasse,3,0),VLOOKUP(AU66,moylkl,3,1),VLOOKUP(AU66,moybkl,3,1),VLOOKUP(AU66,moy3kl,3,1))),"-")</f>
        <v>-</v>
      </c>
      <c r="AY66" s="110" t="str">
        <f aca="false">IF(ISNUMBER(AU66),AY65,"-")</f>
        <v>-</v>
      </c>
      <c r="AZ66" s="111"/>
      <c r="BA66" s="111"/>
      <c r="BB66" s="111"/>
      <c r="BC66" s="113" t="str">
        <f aca="false">IF(OR(ISBLANK(BA66),ISBLANK(BB66)),"-",ROUNDDOWN(BA66/BB66,3))</f>
        <v>-</v>
      </c>
      <c r="BD66" s="109" t="str">
        <f aca="false">IF(ISNUMBER(BA66),IF(AY66&gt;0,ROUNDDOWN(BA66/(AV66*AY66)%,2),0),"-")</f>
        <v>-</v>
      </c>
      <c r="BE66" s="109" t="str">
        <f aca="false">IF(OR(ISBLANK(BA66),ISBLANK(BB66)),"-",(ROUNDDOWN(BC66/AX66%,2)))</f>
        <v>-</v>
      </c>
      <c r="BF66" s="119"/>
      <c r="BG66" s="117" t="str">
        <f aca="false">IF(ISNUMBER(BC66),ROUNDDOWN(AVERAGE(AU66,BC66),3),"-")</f>
        <v>-</v>
      </c>
      <c r="BH66" s="120" t="str">
        <f aca="false">IF(ISNUMBER(BG66),IF(BG66&gt;=VLOOKUP($G$1,srtklasse,4,0),"P","-"),"-")</f>
        <v>-</v>
      </c>
      <c r="BI66" s="117" t="str">
        <f aca="false">IF(ISNUMBER(BF66),ROUNDDOWN(MAX(K66,AE66,AS66,BG66),3),"-")</f>
        <v>-</v>
      </c>
      <c r="BJ66" s="108" t="str">
        <f aca="false">IF(ISBLANK($G$1),"?",IF(ISNUMBER(BI66),CHOOSE(VLOOKUP($G$1,srtklasse,3,0),VLOOKUP(BI66,moylkl,VLOOKUP($G$1,srtklasse,2,0),1),VLOOKUP(BI66,moybkl,5,1),VLOOKUP(BI66,moy3kl,5,1)),"-"))</f>
        <v>-</v>
      </c>
      <c r="BK66" s="109" t="str">
        <f aca="false">IF(ISNUMBER(BI66),IF(VLOOKUP($G$1,srtklasse,2,0)=6,7,CHOOSE(VLOOKUP($G$1,srtklasse,3,0),VLOOKUP(BI66,moylkl,1,1),VLOOKUP(BI66,moybkl,1,1),VLOOKUP(BI66,moy3kl,1,1))),"-")</f>
        <v>-</v>
      </c>
      <c r="BL66" s="109" t="str">
        <f aca="false">IF(ISNUMBER(BI66),IF(VLOOKUP($G$1,srtklasse,2,0)=6,11,CHOOSE(VLOOKUP($G$1,srtklasse,3,0),VLOOKUP(BI66,moylkl,3,1),VLOOKUP(BI66,moybkl,3,1),VLOOKUP(BI66,moy3kl,3,1))),"-")</f>
        <v>-</v>
      </c>
      <c r="BM66" s="110" t="str">
        <f aca="false">IF(ISNUMBER(BI66),$BM$4,"-")</f>
        <v>-</v>
      </c>
      <c r="BN66" s="111"/>
      <c r="BO66" s="111"/>
      <c r="BP66" s="113" t="str">
        <f aca="false">IF(OR(ISBLANK(BN66),ISBLANK(BO66)),"-",ROUNDDOWN(BN66/BO66,3))</f>
        <v>-</v>
      </c>
      <c r="BQ66" s="109" t="str">
        <f aca="false">IF(ISNUMBER(BN66),IF(BM66&gt;0,ROUNDDOWN(BN66/(BJ66*BM66)%,2),0),"-")</f>
        <v>-</v>
      </c>
      <c r="BR66" s="109" t="str">
        <f aca="false">IF(OR(ISBLANK(BN66),ISBLANK(BO66)),"-",(ROUNDDOWN(BP66/BL66%,2)))</f>
        <v>-</v>
      </c>
      <c r="BS66" s="119"/>
      <c r="BT66" s="117" t="str">
        <f aca="false">IF(ISNUMBER(BP66),ROUNDDOWN(AVERAGE(BI66,BP66),3),"-")</f>
        <v>-</v>
      </c>
      <c r="BU66" s="120" t="str">
        <f aca="false">IF(ISNUMBER(BT66),IF(BT66&gt;=VLOOKUP($G$1,srtklasse,4,0),"P","-"),"-")</f>
        <v>-</v>
      </c>
      <c r="BV66" s="117" t="str">
        <f aca="false">IF(SUM(V66,AO66,BC66,BP66)&gt;0,AVERAGE(IF(V66&gt;0,V66,""),IF(AO66&gt;0,AO66,""),IF(BC66&gt;0,BC66,""),IF(BP66&gt;0,BP66,"")),"-")</f>
        <v>-</v>
      </c>
      <c r="BW66" s="120" t="str">
        <f aca="false">IF(ISNUMBER(BV66),IF(BV66&gt;=VLOOKUP($G$1,srtklasse,4,0),"P","-"),"-")</f>
        <v>-</v>
      </c>
      <c r="BX66" s="121"/>
    </row>
    <row r="67" customFormat="false" ht="15" hidden="false" customHeight="true" outlineLevel="0" collapsed="false">
      <c r="A67" s="101" t="n">
        <f aca="false">A66+1</f>
        <v>60</v>
      </c>
      <c r="B67" s="102"/>
      <c r="C67" s="124"/>
      <c r="D67" s="102"/>
      <c r="E67" s="103"/>
      <c r="F67" s="102"/>
      <c r="G67" s="103"/>
      <c r="H67" s="122"/>
      <c r="I67" s="122"/>
      <c r="J67" s="122"/>
      <c r="K67" s="106" t="str">
        <f aca="false">IF(MAX(H67,I67,J67)=0,"",IF(AND(OR(ISNUMBER(H67),ISNUMBER(I67)),ISNUMBER(J67)),"XX",IF(ISNUMBER(J67),J67,MAX(H67,I67))))</f>
        <v/>
      </c>
      <c r="L67" s="107" t="str">
        <f aca="false">IF(ISNUMBER(K67),IF(ISNUMBER(J67),"NEE","JA"),"")</f>
        <v/>
      </c>
      <c r="M67" s="108" t="str">
        <f aca="false">IF(ISBLANK($G$1),"?",IF(ISNUMBER(K67),CHOOSE(VLOOKUP($G$1,srtklasse,3,0),VLOOKUP(K67,moylkl,VLOOKUP($G$1,srtklasse,2,0),1),VLOOKUP(K67,moybkl,5,1),VLOOKUP(K67,moy3kl,5,1)),"-"))</f>
        <v>-</v>
      </c>
      <c r="N67" s="109" t="str">
        <f aca="false">IF(ISNUMBER(K67),IF(VLOOKUP($G$1,srtklasse,2,0)=6,7,CHOOSE(VLOOKUP($G$1,srtklasse,3,0),VLOOKUP(K67,moylkl,1,1),VLOOKUP(K67,moybkl,1,1),VLOOKUP(K67,moy3kl,1,1))),"-")</f>
        <v>-</v>
      </c>
      <c r="O67" s="109" t="str">
        <f aca="false">IF(ISNUMBER(K67),IF(VLOOKUP($G$1,srtklasse,2,0)=6,11,CHOOSE(VLOOKUP($G$1,srtklasse,3,0),VLOOKUP(K67,moylkl,3,1),VLOOKUP(K67,moybkl,3,1),VLOOKUP(K67,moy3kl,3,1))),"-")</f>
        <v>-</v>
      </c>
      <c r="P67" s="110" t="str">
        <f aca="false">IF(ISNUMBER(K67),P66,"-")</f>
        <v>-</v>
      </c>
      <c r="Q67" s="111"/>
      <c r="R67" s="111"/>
      <c r="S67" s="111"/>
      <c r="T67" s="112" t="str">
        <f aca="false">IF(MAX(Q67:S67)&gt;0,P67,U67)</f>
        <v>-</v>
      </c>
      <c r="U67" s="112" t="str">
        <f aca="false">IF(ISBLANK(Q67),"-",Q67)</f>
        <v>-</v>
      </c>
      <c r="V67" s="113" t="str">
        <f aca="false">IF(OR(ISBLANK(R67),ISBLANK(S67)),"-",ROUNDDOWN(R67/S67,3))</f>
        <v>-</v>
      </c>
      <c r="W67" s="109" t="str">
        <f aca="false">IF(OR(ISBLANK(R67),ISBLANK(S67)),"-",IF(AND(L67="NEE",V67/O67&gt;1),100,ROUNDDOWN(V67/O67%,2)))</f>
        <v>-</v>
      </c>
      <c r="X67" s="109" t="str">
        <f aca="false">IF(ISNUMBER(R67),IF(T67&gt;0,ROUNDDOWN(R67/(M67*T67)%,2),0),"-")</f>
        <v>-</v>
      </c>
      <c r="Y67" s="114" t="str">
        <f aca="false">Y66</f>
        <v>M</v>
      </c>
      <c r="Z67" s="112" t="str">
        <f aca="false">IF(ISNUMBER(U67),RANK(U67,$U$8:$U$67,0)+((COUNT($U$8:$U$67)+1-RANK(U67,$U$8:$U$67,0)-RANK(U67,$U$8:$U$67,1))/2),"-")</f>
        <v>-</v>
      </c>
      <c r="AA67" s="112" t="str">
        <f aca="false">IF(Y67="M",IF(ISNUMBER(W67),RANK(W67,$W$8:$W$67,0)+((COUNT($W$8:$W$67)+1-RANK(W67,$W$8:$W$67,0)-RANK(W67,$W$8:$W$67,1))/2),"-"),IF(ISNUMBER(X67),RANK(X67,$X$8:$X$67,0)+((COUNT($X$8:$X$67)+1-RANK(X67,$X$8:$X$67,0)-RANK(X67,$X$8:$X$67,1))/2),"-"))</f>
        <v>-</v>
      </c>
      <c r="AB67" s="112" t="str">
        <f aca="false">IF(AND(ISNUMBER(Z67),ISNUMBER(AA67)),Z67+AA67,"-")</f>
        <v>-</v>
      </c>
      <c r="AC67" s="115" t="str">
        <f aca="false">IF(ISNUMBER(AB67),RANK(AB67,$AB$8:$AB$67,1)+((COUNT($AB$8:$AB$67)+1-RANK(AB67,$AB$8:$AB$67,0)-RANK(AB67,$AB$8:$AB$67,1))/2),"-")</f>
        <v>-</v>
      </c>
      <c r="AD67" s="116"/>
      <c r="AE67" s="117" t="str">
        <f aca="false">IF(ISNUMBER(V67),IF(L67="JA",ROUNDDOWN(AVERAGE(K67,V67),3),V67),"-")</f>
        <v>-</v>
      </c>
      <c r="AF67" s="118" t="str">
        <f aca="false">IF(ISNUMBER(AE67),IF(AE67&gt;=VLOOKUP($G$1,srtklasse,4,0),"P","-"),"-")</f>
        <v>-</v>
      </c>
      <c r="AG67" s="117" t="str">
        <f aca="false">IF(ISNUMBER(K67),ROUNDDOWN(MAX(K67,AE67),3),"-")</f>
        <v>-</v>
      </c>
      <c r="AH67" s="108" t="str">
        <f aca="false">IF(ISBLANK($G$1),"?",IF(ISNUMBER(AG67),CHOOSE(VLOOKUP($G$1,srtklasse,3,0),VLOOKUP(AG67,moylkl,VLOOKUP($G$1,srtklasse,2,0),1),VLOOKUP(AG67,moybkl,5,1),VLOOKUP(AG67,moy3kl,5,1)),"-"))</f>
        <v>-</v>
      </c>
      <c r="AI67" s="109" t="str">
        <f aca="false">IF(ISNUMBER(AG67),IF(VLOOKUP($G$1,srtklasse,2,0)=6,7,CHOOSE(VLOOKUP($G$1,srtklasse,3,0),VLOOKUP(AG67,moylkl,1,1),VLOOKUP(AG67,moybkl,1,1),VLOOKUP(AG67,moy3kl,1,1))),"-")</f>
        <v>-</v>
      </c>
      <c r="AJ67" s="109" t="str">
        <f aca="false">IF(ISNUMBER(AG67),IF(VLOOKUP($G$1,srtklasse,2,0)=6,11,CHOOSE(VLOOKUP($G$1,srtklasse,3,0),VLOOKUP(AG67,moylkl,3,1),VLOOKUP(AG67,moybkl,3,1),VLOOKUP(AG67,moy3kl,3,1))),"-")</f>
        <v>-</v>
      </c>
      <c r="AK67" s="110" t="str">
        <f aca="false">IF(ISNUMBER(AG67),AK66,"-")</f>
        <v>-</v>
      </c>
      <c r="AL67" s="111"/>
      <c r="AM67" s="111"/>
      <c r="AN67" s="111"/>
      <c r="AO67" s="113" t="str">
        <f aca="false">IF(OR(ISBLANK(AM67),ISBLANK(AN67)),"-",ROUNDDOWN(AM67/AN67,3))</f>
        <v>-</v>
      </c>
      <c r="AP67" s="109" t="str">
        <f aca="false">IF(ISNUMBER(AM67),IF(AK67&gt;0,ROUNDDOWN(AM67/(AH67*AK67)%,2),0),"-")</f>
        <v>-</v>
      </c>
      <c r="AQ67" s="109" t="str">
        <f aca="false">IF(OR(ISBLANK(AM67),ISBLANK(AN67)),"-",IF(AND(L67="nee",ISNUMBER(AE67)),IF(AO67/AJ67&gt;1,100,ROUNDDOWN(AO67/AJ67%,2)),ROUNDDOWN(AO67/AJ67%,2)))</f>
        <v>-</v>
      </c>
      <c r="AR67" s="119"/>
      <c r="AS67" s="117" t="str">
        <f aca="false">IF(ISNUMBER(AO67),IF(AND(NOT(ISNUMBER(AE67)),L67="nee"),AO67,ROUNDDOWN(AVERAGE(AG67,AO67),3)),"-")</f>
        <v>-</v>
      </c>
      <c r="AT67" s="120" t="str">
        <f aca="false">IF(ISNUMBER(AS67),IF(AS67&gt;=VLOOKUP($G$1,srtklasse,4,0),"P","-"),"-")</f>
        <v>-</v>
      </c>
      <c r="AU67" s="117" t="str">
        <f aca="false">IF(ISNUMBER(K67),ROUNDDOWN(MAX(K67,AE67,AS67),3),"-")</f>
        <v>-</v>
      </c>
      <c r="AV67" s="108" t="str">
        <f aca="false">IF(ISBLANK($G$1),"?",IF(ISNUMBER(AU67),CHOOSE(VLOOKUP($G$1,srtklasse,3,0),VLOOKUP(AU67,moylkl,VLOOKUP($G$1,srtklasse,2,0),1),VLOOKUP(AU67,moybkl,5,1),VLOOKUP(AU67,moy3kl,5,1)),"-"))</f>
        <v>-</v>
      </c>
      <c r="AW67" s="109" t="str">
        <f aca="false">IF(ISNUMBER(AU67),IF(VLOOKUP($G$1,srtklasse,2,0)=6,7,CHOOSE(VLOOKUP($G$1,srtklasse,3,0),VLOOKUP(AU67,moylkl,1,1),VLOOKUP(AU67,moybkl,1,1),VLOOKUP(AU67,moy3kl,1,1))),"-")</f>
        <v>-</v>
      </c>
      <c r="AX67" s="109" t="str">
        <f aca="false">IF(ISNUMBER(AU67),IF(VLOOKUP($G$1,srtklasse,2,0)=6,11,CHOOSE(VLOOKUP($G$1,srtklasse,3,0),VLOOKUP(AU67,moylkl,3,1),VLOOKUP(AU67,moybkl,3,1),VLOOKUP(AU67,moy3kl,3,1))),"-")</f>
        <v>-</v>
      </c>
      <c r="AY67" s="110" t="str">
        <f aca="false">IF(ISNUMBER(AU67),AY66,"-")</f>
        <v>-</v>
      </c>
      <c r="AZ67" s="111"/>
      <c r="BA67" s="111"/>
      <c r="BB67" s="111"/>
      <c r="BC67" s="113" t="str">
        <f aca="false">IF(OR(ISBLANK(BA67),ISBLANK(BB67)),"-",ROUNDDOWN(BA67/BB67,3))</f>
        <v>-</v>
      </c>
      <c r="BD67" s="109" t="str">
        <f aca="false">IF(ISNUMBER(BA67),IF(AY67&gt;0,ROUNDDOWN(BA67/(AV67*AY67)%,2),0),"-")</f>
        <v>-</v>
      </c>
      <c r="BE67" s="109" t="str">
        <f aca="false">IF(OR(ISBLANK(BA67),ISBLANK(BB67)),"-",(ROUNDDOWN(BC67/AX67%,2)))</f>
        <v>-</v>
      </c>
      <c r="BF67" s="119"/>
      <c r="BG67" s="117" t="str">
        <f aca="false">IF(ISNUMBER(BC67),ROUNDDOWN(AVERAGE(AU67,BC67),3),"-")</f>
        <v>-</v>
      </c>
      <c r="BH67" s="120" t="str">
        <f aca="false">IF(ISNUMBER(BG67),IF(BG67&gt;=VLOOKUP($G$1,srtklasse,4,0),"P","-"),"-")</f>
        <v>-</v>
      </c>
      <c r="BI67" s="117" t="str">
        <f aca="false">IF(ISNUMBER(BF67),ROUNDDOWN(MAX(K67,AE67,AS67,BG67),3),"-")</f>
        <v>-</v>
      </c>
      <c r="BJ67" s="108" t="str">
        <f aca="false">IF(ISBLANK($G$1),"?",IF(ISNUMBER(BI67),CHOOSE(VLOOKUP($G$1,srtklasse,3,0),VLOOKUP(BI67,moylkl,VLOOKUP($G$1,srtklasse,2,0),1),VLOOKUP(BI67,moybkl,5,1),VLOOKUP(BI67,moy3kl,5,1)),"-"))</f>
        <v>-</v>
      </c>
      <c r="BK67" s="109" t="str">
        <f aca="false">IF(ISNUMBER(BI67),IF(VLOOKUP($G$1,srtklasse,2,0)=6,7,CHOOSE(VLOOKUP($G$1,srtklasse,3,0),VLOOKUP(BI67,moylkl,1,1),VLOOKUP(BI67,moybkl,1,1),VLOOKUP(BI67,moy3kl,1,1))),"-")</f>
        <v>-</v>
      </c>
      <c r="BL67" s="109" t="str">
        <f aca="false">IF(ISNUMBER(BI67),IF(VLOOKUP($G$1,srtklasse,2,0)=6,11,CHOOSE(VLOOKUP($G$1,srtklasse,3,0),VLOOKUP(BI67,moylkl,3,1),VLOOKUP(BI67,moybkl,3,1),VLOOKUP(BI67,moy3kl,3,1))),"-")</f>
        <v>-</v>
      </c>
      <c r="BM67" s="110" t="str">
        <f aca="false">IF(ISNUMBER(BI67),$BM$4,"-")</f>
        <v>-</v>
      </c>
      <c r="BN67" s="111"/>
      <c r="BO67" s="111"/>
      <c r="BP67" s="113" t="str">
        <f aca="false">IF(OR(ISBLANK(BN67),ISBLANK(BO67)),"-",ROUNDDOWN(BN67/BO67,3))</f>
        <v>-</v>
      </c>
      <c r="BQ67" s="109" t="str">
        <f aca="false">IF(ISNUMBER(BN67),IF(BM67&gt;0,ROUNDDOWN(BN67/(BJ67*BM67)%,2),0),"-")</f>
        <v>-</v>
      </c>
      <c r="BR67" s="109" t="str">
        <f aca="false">IF(OR(ISBLANK(BN67),ISBLANK(BO67)),"-",(ROUNDDOWN(BP67/BL67%,2)))</f>
        <v>-</v>
      </c>
      <c r="BS67" s="119"/>
      <c r="BT67" s="117" t="str">
        <f aca="false">IF(ISNUMBER(BP67),ROUNDDOWN(AVERAGE(BI67,BP67),3),"-")</f>
        <v>-</v>
      </c>
      <c r="BU67" s="120" t="str">
        <f aca="false">IF(ISNUMBER(BT67),IF(BT67&gt;=VLOOKUP($G$1,srtklasse,4,0),"P","-"),"-")</f>
        <v>-</v>
      </c>
      <c r="BV67" s="117" t="str">
        <f aca="false">IF(SUM(V67,AO67,BC67,BP67)&gt;0,AVERAGE(IF(V67&gt;0,V67,""),IF(AO67&gt;0,AO67,""),IF(BC67&gt;0,BC67,""),IF(BP67&gt;0,BP67,"")),"-")</f>
        <v>-</v>
      </c>
      <c r="BW67" s="120" t="str">
        <f aca="false">IF(ISNUMBER(BV67),IF(BV67&gt;=VLOOKUP($G$1,srtklasse,4,0),"P","-"),"-")</f>
        <v>-</v>
      </c>
      <c r="BX67" s="121"/>
    </row>
    <row r="68" customFormat="false" ht="15" hidden="false" customHeight="true" outlineLevel="0" collapsed="false">
      <c r="AG68" s="121"/>
      <c r="AH68" s="121"/>
      <c r="AI68" s="121"/>
      <c r="AJ68" s="121"/>
      <c r="AK68" s="125"/>
      <c r="AM68" s="52"/>
      <c r="AN68" s="52"/>
      <c r="AO68" s="121"/>
      <c r="AP68" s="121"/>
      <c r="AQ68" s="121"/>
      <c r="AR68" s="121"/>
      <c r="AS68" s="121"/>
      <c r="AT68" s="121"/>
      <c r="AU68" s="121"/>
      <c r="AV68" s="121"/>
      <c r="AW68" s="121"/>
      <c r="AX68" s="52"/>
      <c r="AY68" s="125"/>
      <c r="BA68" s="52"/>
      <c r="BB68" s="52"/>
      <c r="BC68" s="121"/>
      <c r="BD68" s="121"/>
      <c r="BE68" s="121"/>
      <c r="BF68" s="121"/>
      <c r="BG68" s="121"/>
      <c r="BH68" s="58"/>
      <c r="BI68" s="121"/>
      <c r="BJ68" s="121"/>
      <c r="BK68" s="121"/>
      <c r="BL68" s="52"/>
      <c r="BM68" s="125"/>
      <c r="BN68" s="52"/>
      <c r="BO68" s="52"/>
      <c r="BP68" s="121"/>
      <c r="BQ68" s="121"/>
      <c r="BR68" s="121"/>
      <c r="BS68" s="121"/>
      <c r="BT68" s="121"/>
      <c r="BU68" s="52"/>
      <c r="BV68" s="121"/>
      <c r="BW68" s="42"/>
      <c r="BX68" s="42"/>
    </row>
    <row r="69" customFormat="false" ht="15" hidden="false" customHeight="true" outlineLevel="0" collapsed="false">
      <c r="AG69" s="121"/>
      <c r="AH69" s="121"/>
      <c r="AI69" s="121"/>
      <c r="AJ69" s="121"/>
      <c r="AK69" s="125"/>
      <c r="AM69" s="52"/>
      <c r="AN69" s="52"/>
      <c r="AO69" s="121"/>
      <c r="AP69" s="121"/>
      <c r="AQ69" s="121"/>
      <c r="AR69" s="121"/>
      <c r="AS69" s="121"/>
      <c r="AT69" s="121"/>
      <c r="AU69" s="121"/>
      <c r="AV69" s="121"/>
      <c r="AW69" s="121"/>
      <c r="AX69" s="52"/>
      <c r="AY69" s="125"/>
      <c r="BA69" s="52"/>
      <c r="BB69" s="52"/>
      <c r="BC69" s="121"/>
      <c r="BD69" s="121"/>
      <c r="BE69" s="121"/>
      <c r="BF69" s="121"/>
      <c r="BG69" s="121"/>
      <c r="BH69" s="58"/>
      <c r="BI69" s="121"/>
      <c r="BJ69" s="121"/>
      <c r="BK69" s="121"/>
      <c r="BL69" s="52"/>
      <c r="BM69" s="125"/>
      <c r="BN69" s="52"/>
      <c r="BO69" s="52"/>
      <c r="BP69" s="121"/>
      <c r="BQ69" s="121"/>
      <c r="BR69" s="121"/>
      <c r="BS69" s="121"/>
      <c r="BT69" s="121"/>
      <c r="BU69" s="52"/>
      <c r="BV69" s="121"/>
      <c r="BW69" s="42"/>
      <c r="BX69" s="42"/>
    </row>
    <row r="70" customFormat="false" ht="15" hidden="false" customHeight="true" outlineLevel="0" collapsed="false">
      <c r="AG70" s="121"/>
      <c r="AH70" s="121"/>
      <c r="AI70" s="121"/>
      <c r="AJ70" s="121"/>
      <c r="AK70" s="125"/>
      <c r="AM70" s="52"/>
      <c r="AN70" s="52"/>
      <c r="AO70" s="121"/>
      <c r="AP70" s="121"/>
      <c r="AQ70" s="121"/>
      <c r="AR70" s="121"/>
      <c r="AS70" s="121"/>
      <c r="AT70" s="121"/>
      <c r="AU70" s="121"/>
      <c r="AV70" s="121"/>
      <c r="AW70" s="121"/>
      <c r="AX70" s="52"/>
      <c r="AY70" s="125"/>
      <c r="BA70" s="52"/>
      <c r="BB70" s="52"/>
      <c r="BC70" s="121"/>
      <c r="BD70" s="121"/>
      <c r="BE70" s="121"/>
      <c r="BF70" s="121"/>
      <c r="BG70" s="121"/>
      <c r="BH70" s="58"/>
      <c r="BI70" s="121"/>
      <c r="BJ70" s="121"/>
      <c r="BK70" s="121"/>
      <c r="BL70" s="52"/>
      <c r="BM70" s="125"/>
      <c r="BN70" s="52"/>
      <c r="BO70" s="52"/>
      <c r="BP70" s="121"/>
      <c r="BQ70" s="121"/>
      <c r="BR70" s="121"/>
      <c r="BS70" s="121"/>
      <c r="BT70" s="121"/>
      <c r="BU70" s="52"/>
      <c r="BV70" s="121"/>
      <c r="BW70" s="42"/>
      <c r="BX70" s="42"/>
    </row>
    <row r="71" customFormat="false" ht="15" hidden="false" customHeight="true" outlineLevel="0" collapsed="false">
      <c r="AG71" s="121"/>
      <c r="AH71" s="121"/>
      <c r="AI71" s="121"/>
      <c r="AJ71" s="121"/>
      <c r="AK71" s="125"/>
      <c r="AM71" s="52"/>
      <c r="AN71" s="52"/>
      <c r="AO71" s="121"/>
      <c r="AP71" s="121"/>
      <c r="AQ71" s="121"/>
      <c r="AR71" s="121"/>
      <c r="AS71" s="121"/>
      <c r="AT71" s="121"/>
      <c r="AU71" s="121"/>
      <c r="AV71" s="121"/>
      <c r="AW71" s="121"/>
      <c r="AX71" s="52"/>
      <c r="AY71" s="125"/>
      <c r="BA71" s="52"/>
      <c r="BB71" s="52"/>
      <c r="BC71" s="121"/>
      <c r="BD71" s="121"/>
      <c r="BE71" s="121"/>
      <c r="BF71" s="121"/>
      <c r="BG71" s="121"/>
      <c r="BH71" s="58"/>
      <c r="BI71" s="121"/>
      <c r="BJ71" s="121"/>
      <c r="BK71" s="121"/>
      <c r="BL71" s="52"/>
      <c r="BM71" s="125"/>
      <c r="BN71" s="52"/>
      <c r="BO71" s="52"/>
      <c r="BP71" s="121"/>
      <c r="BQ71" s="121"/>
      <c r="BR71" s="121"/>
      <c r="BS71" s="121"/>
      <c r="BT71" s="121"/>
      <c r="BU71" s="52"/>
      <c r="BV71" s="121"/>
      <c r="BW71" s="42"/>
      <c r="BX71" s="42"/>
    </row>
    <row r="72" customFormat="false" ht="15" hidden="false" customHeight="true" outlineLevel="0" collapsed="false">
      <c r="AG72" s="121"/>
      <c r="AH72" s="121"/>
      <c r="AI72" s="121"/>
      <c r="AJ72" s="121"/>
      <c r="AK72" s="125"/>
      <c r="AM72" s="52"/>
      <c r="AN72" s="52"/>
      <c r="AO72" s="121"/>
      <c r="AP72" s="121"/>
      <c r="AQ72" s="121"/>
      <c r="AR72" s="121"/>
      <c r="AS72" s="121"/>
      <c r="AT72" s="121"/>
      <c r="AU72" s="121"/>
      <c r="AV72" s="121"/>
      <c r="AW72" s="121"/>
      <c r="AX72" s="52"/>
      <c r="AY72" s="125"/>
      <c r="BA72" s="52"/>
      <c r="BB72" s="52"/>
      <c r="BC72" s="121"/>
      <c r="BD72" s="121"/>
      <c r="BE72" s="121"/>
      <c r="BF72" s="121"/>
      <c r="BG72" s="121"/>
      <c r="BH72" s="58"/>
      <c r="BI72" s="121"/>
      <c r="BJ72" s="121"/>
      <c r="BK72" s="121"/>
      <c r="BL72" s="52"/>
      <c r="BM72" s="125"/>
      <c r="BN72" s="52"/>
      <c r="BO72" s="52"/>
      <c r="BP72" s="121"/>
      <c r="BQ72" s="121"/>
      <c r="BR72" s="121"/>
      <c r="BS72" s="121"/>
      <c r="BT72" s="121"/>
      <c r="BU72" s="52"/>
      <c r="BV72" s="121"/>
      <c r="BW72" s="42"/>
      <c r="BX72" s="42"/>
    </row>
    <row r="73" customFormat="false" ht="15" hidden="false" customHeight="true" outlineLevel="0" collapsed="false">
      <c r="AG73" s="121"/>
      <c r="AH73" s="121"/>
      <c r="AI73" s="121"/>
      <c r="AJ73" s="121"/>
      <c r="AK73" s="125"/>
      <c r="AM73" s="52"/>
      <c r="AN73" s="52"/>
      <c r="AO73" s="121"/>
      <c r="AP73" s="121"/>
      <c r="AQ73" s="121"/>
      <c r="AR73" s="121"/>
      <c r="AS73" s="121"/>
      <c r="AT73" s="121"/>
      <c r="AU73" s="121"/>
      <c r="AV73" s="121"/>
      <c r="AW73" s="121"/>
      <c r="AX73" s="52"/>
      <c r="AY73" s="125"/>
      <c r="BA73" s="52"/>
      <c r="BB73" s="52"/>
      <c r="BC73" s="121"/>
      <c r="BD73" s="121"/>
      <c r="BE73" s="121"/>
      <c r="BF73" s="121"/>
      <c r="BG73" s="121"/>
      <c r="BH73" s="58"/>
      <c r="BI73" s="121"/>
      <c r="BJ73" s="121"/>
      <c r="BK73" s="121"/>
      <c r="BL73" s="52"/>
      <c r="BM73" s="125"/>
      <c r="BN73" s="52"/>
      <c r="BO73" s="52"/>
      <c r="BP73" s="121"/>
      <c r="BQ73" s="121"/>
      <c r="BR73" s="121"/>
      <c r="BS73" s="121"/>
      <c r="BT73" s="121"/>
      <c r="BU73" s="52"/>
      <c r="BV73" s="121"/>
      <c r="BW73" s="42"/>
      <c r="BX73" s="42"/>
    </row>
    <row r="74" customFormat="false" ht="15" hidden="false" customHeight="true" outlineLevel="0" collapsed="false">
      <c r="AG74" s="121"/>
      <c r="AH74" s="121"/>
      <c r="AI74" s="121"/>
      <c r="AJ74" s="121"/>
      <c r="AK74" s="125"/>
      <c r="AM74" s="52"/>
      <c r="AN74" s="52"/>
      <c r="AO74" s="121"/>
      <c r="AP74" s="121"/>
      <c r="AQ74" s="121"/>
      <c r="AR74" s="121"/>
      <c r="AS74" s="121"/>
      <c r="AT74" s="121"/>
      <c r="AU74" s="121"/>
      <c r="AV74" s="121"/>
      <c r="AW74" s="121"/>
      <c r="AX74" s="52"/>
      <c r="AY74" s="125"/>
      <c r="BA74" s="52"/>
      <c r="BB74" s="52"/>
      <c r="BC74" s="121"/>
      <c r="BD74" s="121"/>
      <c r="BE74" s="121"/>
      <c r="BF74" s="121"/>
      <c r="BG74" s="121"/>
      <c r="BH74" s="58"/>
      <c r="BI74" s="121"/>
      <c r="BJ74" s="121"/>
      <c r="BK74" s="121"/>
      <c r="BL74" s="52"/>
      <c r="BM74" s="125"/>
      <c r="BN74" s="52"/>
      <c r="BO74" s="52"/>
      <c r="BP74" s="121"/>
      <c r="BQ74" s="121"/>
      <c r="BR74" s="121"/>
      <c r="BS74" s="121"/>
      <c r="BT74" s="121"/>
      <c r="BU74" s="52"/>
      <c r="BV74" s="121"/>
      <c r="BW74" s="42"/>
      <c r="BX74" s="42"/>
    </row>
    <row r="75" customFormat="false" ht="15" hidden="false" customHeight="true" outlineLevel="0" collapsed="false">
      <c r="AG75" s="121"/>
      <c r="AH75" s="121"/>
      <c r="AI75" s="121"/>
      <c r="AJ75" s="121"/>
      <c r="AK75" s="125"/>
      <c r="AM75" s="52"/>
      <c r="AN75" s="52"/>
      <c r="AO75" s="121"/>
      <c r="AP75" s="121"/>
      <c r="AQ75" s="121"/>
      <c r="AR75" s="121"/>
      <c r="AS75" s="121"/>
      <c r="AT75" s="121"/>
      <c r="AU75" s="121"/>
      <c r="AV75" s="121"/>
      <c r="AW75" s="121"/>
      <c r="AX75" s="52"/>
      <c r="AY75" s="125"/>
      <c r="BA75" s="52"/>
      <c r="BB75" s="52"/>
      <c r="BC75" s="121"/>
      <c r="BD75" s="121"/>
      <c r="BE75" s="121"/>
      <c r="BF75" s="121"/>
      <c r="BG75" s="121"/>
      <c r="BH75" s="58"/>
      <c r="BI75" s="121"/>
      <c r="BJ75" s="121"/>
      <c r="BK75" s="121"/>
      <c r="BL75" s="52"/>
      <c r="BM75" s="125"/>
      <c r="BN75" s="52"/>
      <c r="BO75" s="52"/>
      <c r="BP75" s="121"/>
      <c r="BQ75" s="121"/>
      <c r="BR75" s="121"/>
      <c r="BS75" s="121"/>
      <c r="BT75" s="121"/>
      <c r="BU75" s="52"/>
      <c r="BV75" s="121"/>
      <c r="BW75" s="42"/>
      <c r="BX75" s="42"/>
    </row>
    <row r="76" customFormat="false" ht="15" hidden="false" customHeight="true" outlineLevel="0" collapsed="false">
      <c r="AG76" s="121"/>
      <c r="AH76" s="121"/>
      <c r="AI76" s="121"/>
      <c r="AJ76" s="121"/>
      <c r="AK76" s="125"/>
      <c r="AM76" s="52"/>
      <c r="AN76" s="52"/>
      <c r="AO76" s="121"/>
      <c r="AP76" s="121"/>
      <c r="AQ76" s="121"/>
      <c r="AR76" s="121"/>
      <c r="AS76" s="121"/>
      <c r="AT76" s="121"/>
      <c r="AU76" s="121"/>
      <c r="AV76" s="121"/>
      <c r="AW76" s="121"/>
      <c r="AX76" s="52"/>
      <c r="AY76" s="125"/>
      <c r="BA76" s="52"/>
      <c r="BB76" s="52"/>
      <c r="BC76" s="121"/>
      <c r="BD76" s="121"/>
      <c r="BE76" s="121"/>
      <c r="BF76" s="121"/>
      <c r="BG76" s="121"/>
      <c r="BH76" s="58"/>
      <c r="BI76" s="121"/>
      <c r="BJ76" s="121"/>
      <c r="BK76" s="121"/>
      <c r="BL76" s="52"/>
      <c r="BM76" s="125"/>
      <c r="BN76" s="52"/>
      <c r="BO76" s="52"/>
      <c r="BP76" s="121"/>
      <c r="BQ76" s="121"/>
      <c r="BR76" s="121"/>
      <c r="BS76" s="121"/>
      <c r="BT76" s="121"/>
      <c r="BU76" s="52"/>
      <c r="BV76" s="121"/>
      <c r="BW76" s="42"/>
      <c r="BX76" s="42"/>
    </row>
    <row r="77" customFormat="false" ht="15" hidden="false" customHeight="true" outlineLevel="0" collapsed="false">
      <c r="AG77" s="121"/>
      <c r="AH77" s="121"/>
      <c r="AI77" s="121"/>
      <c r="AJ77" s="121"/>
      <c r="AK77" s="125"/>
      <c r="AM77" s="52"/>
      <c r="AN77" s="52"/>
      <c r="AO77" s="121"/>
      <c r="AP77" s="121"/>
      <c r="AQ77" s="121"/>
      <c r="AR77" s="121"/>
      <c r="AS77" s="121"/>
      <c r="AT77" s="121"/>
      <c r="AU77" s="121"/>
      <c r="AV77" s="121"/>
      <c r="AW77" s="121"/>
      <c r="AX77" s="52"/>
      <c r="AY77" s="125"/>
      <c r="BA77" s="52"/>
      <c r="BB77" s="52"/>
      <c r="BC77" s="121"/>
      <c r="BD77" s="121"/>
      <c r="BE77" s="121"/>
      <c r="BF77" s="121"/>
      <c r="BG77" s="121"/>
      <c r="BH77" s="58"/>
      <c r="BI77" s="121"/>
      <c r="BJ77" s="121"/>
      <c r="BK77" s="121"/>
      <c r="BL77" s="52"/>
      <c r="BM77" s="125"/>
      <c r="BN77" s="52"/>
      <c r="BO77" s="52"/>
      <c r="BP77" s="121"/>
      <c r="BQ77" s="121"/>
      <c r="BR77" s="121"/>
      <c r="BS77" s="121"/>
      <c r="BT77" s="121"/>
      <c r="BU77" s="52"/>
      <c r="BV77" s="121"/>
      <c r="BW77" s="42"/>
      <c r="BX77" s="42"/>
    </row>
    <row r="78" customFormat="false" ht="15" hidden="false" customHeight="true" outlineLevel="0" collapsed="false">
      <c r="AG78" s="121"/>
      <c r="AH78" s="121"/>
      <c r="AI78" s="121"/>
      <c r="AJ78" s="121"/>
      <c r="AK78" s="125"/>
      <c r="AM78" s="52"/>
      <c r="AN78" s="52"/>
      <c r="AO78" s="121"/>
      <c r="AP78" s="121"/>
      <c r="AQ78" s="121"/>
      <c r="AR78" s="121"/>
      <c r="AS78" s="121"/>
      <c r="AT78" s="121"/>
      <c r="AU78" s="121"/>
      <c r="AV78" s="121"/>
      <c r="AW78" s="121"/>
      <c r="AX78" s="52"/>
      <c r="AY78" s="125"/>
      <c r="BA78" s="52"/>
      <c r="BB78" s="52"/>
      <c r="BC78" s="121"/>
      <c r="BD78" s="121"/>
      <c r="BE78" s="121"/>
      <c r="BF78" s="121"/>
      <c r="BG78" s="121"/>
      <c r="BH78" s="58"/>
      <c r="BI78" s="121"/>
      <c r="BJ78" s="121"/>
      <c r="BK78" s="121"/>
      <c r="BL78" s="52"/>
      <c r="BM78" s="125"/>
      <c r="BN78" s="52"/>
      <c r="BO78" s="52"/>
      <c r="BP78" s="121"/>
      <c r="BQ78" s="121"/>
      <c r="BR78" s="121"/>
      <c r="BS78" s="121"/>
      <c r="BT78" s="121"/>
      <c r="BU78" s="52"/>
      <c r="BV78" s="121"/>
      <c r="BW78" s="42"/>
      <c r="BX78" s="42"/>
    </row>
    <row r="79" customFormat="false" ht="15" hidden="false" customHeight="true" outlineLevel="0" collapsed="false">
      <c r="AG79" s="121"/>
      <c r="AH79" s="121"/>
      <c r="AI79" s="121"/>
      <c r="AJ79" s="121"/>
      <c r="AK79" s="125"/>
      <c r="AM79" s="52"/>
      <c r="AN79" s="52"/>
      <c r="AO79" s="121"/>
      <c r="AP79" s="121"/>
      <c r="AQ79" s="121"/>
      <c r="AR79" s="121"/>
      <c r="AS79" s="121"/>
      <c r="AT79" s="121"/>
      <c r="AU79" s="121"/>
      <c r="AV79" s="121"/>
      <c r="AW79" s="121"/>
      <c r="AX79" s="52"/>
      <c r="AY79" s="125"/>
      <c r="BA79" s="52"/>
      <c r="BB79" s="52"/>
      <c r="BC79" s="121"/>
      <c r="BD79" s="121"/>
      <c r="BE79" s="121"/>
      <c r="BF79" s="121"/>
      <c r="BG79" s="121"/>
      <c r="BH79" s="58"/>
      <c r="BI79" s="121"/>
      <c r="BJ79" s="121"/>
      <c r="BK79" s="121"/>
      <c r="BL79" s="52"/>
      <c r="BM79" s="125"/>
      <c r="BN79" s="52"/>
      <c r="BO79" s="52"/>
      <c r="BP79" s="121"/>
      <c r="BQ79" s="121"/>
      <c r="BR79" s="121"/>
      <c r="BS79" s="121"/>
      <c r="BT79" s="121"/>
      <c r="BU79" s="52"/>
      <c r="BV79" s="121"/>
      <c r="BW79" s="42"/>
      <c r="BX79" s="42"/>
    </row>
    <row r="80" customFormat="false" ht="15" hidden="false" customHeight="true" outlineLevel="0" collapsed="false">
      <c r="AG80" s="121"/>
      <c r="AH80" s="121"/>
      <c r="AI80" s="121"/>
      <c r="AJ80" s="121"/>
      <c r="AK80" s="125"/>
      <c r="AM80" s="52"/>
      <c r="AN80" s="52"/>
      <c r="AO80" s="121"/>
      <c r="AP80" s="121"/>
      <c r="AQ80" s="121"/>
      <c r="AR80" s="121"/>
      <c r="AS80" s="121"/>
      <c r="AT80" s="121"/>
      <c r="AU80" s="121"/>
      <c r="AV80" s="121"/>
      <c r="AW80" s="121"/>
      <c r="AX80" s="52"/>
      <c r="AY80" s="125"/>
      <c r="BA80" s="52"/>
      <c r="BB80" s="52"/>
      <c r="BC80" s="121"/>
      <c r="BD80" s="121"/>
      <c r="BE80" s="121"/>
      <c r="BF80" s="121"/>
      <c r="BG80" s="121"/>
      <c r="BH80" s="58"/>
      <c r="BI80" s="121"/>
      <c r="BJ80" s="121"/>
      <c r="BK80" s="121"/>
      <c r="BL80" s="52"/>
      <c r="BM80" s="125"/>
      <c r="BN80" s="52"/>
      <c r="BO80" s="52"/>
      <c r="BP80" s="121"/>
      <c r="BQ80" s="121"/>
      <c r="BR80" s="121"/>
      <c r="BS80" s="121"/>
      <c r="BT80" s="121"/>
      <c r="BU80" s="52"/>
      <c r="BV80" s="121"/>
      <c r="BW80" s="42"/>
      <c r="BX80" s="42"/>
    </row>
    <row r="81" customFormat="false" ht="15" hidden="false" customHeight="true" outlineLevel="0" collapsed="false">
      <c r="AG81" s="121"/>
      <c r="AH81" s="121"/>
      <c r="AI81" s="121"/>
      <c r="AJ81" s="121"/>
      <c r="AK81" s="125"/>
      <c r="AM81" s="52"/>
      <c r="AN81" s="52"/>
      <c r="AO81" s="121"/>
      <c r="AP81" s="121"/>
      <c r="AQ81" s="121"/>
      <c r="AR81" s="121"/>
      <c r="AS81" s="121"/>
      <c r="AT81" s="121"/>
      <c r="AU81" s="121"/>
      <c r="AV81" s="121"/>
      <c r="AW81" s="121"/>
      <c r="AX81" s="52"/>
      <c r="AY81" s="125"/>
      <c r="BA81" s="52"/>
      <c r="BB81" s="52"/>
      <c r="BC81" s="121"/>
      <c r="BD81" s="121"/>
      <c r="BE81" s="121"/>
      <c r="BF81" s="121"/>
      <c r="BG81" s="121"/>
      <c r="BH81" s="58"/>
      <c r="BI81" s="121"/>
      <c r="BJ81" s="121"/>
      <c r="BK81" s="121"/>
      <c r="BL81" s="52"/>
      <c r="BM81" s="125"/>
      <c r="BN81" s="52"/>
      <c r="BO81" s="52"/>
      <c r="BP81" s="121"/>
      <c r="BQ81" s="121"/>
      <c r="BR81" s="121"/>
      <c r="BS81" s="121"/>
      <c r="BT81" s="121"/>
      <c r="BU81" s="52"/>
      <c r="BV81" s="121"/>
      <c r="BW81" s="42"/>
      <c r="BX81" s="42"/>
    </row>
    <row r="82" customFormat="false" ht="15" hidden="false" customHeight="true" outlineLevel="0" collapsed="false">
      <c r="AG82" s="121"/>
      <c r="AH82" s="121"/>
      <c r="AI82" s="121"/>
      <c r="AJ82" s="121"/>
      <c r="AK82" s="125"/>
      <c r="AM82" s="52"/>
      <c r="AN82" s="52"/>
      <c r="AO82" s="121"/>
      <c r="AP82" s="121"/>
      <c r="AQ82" s="121"/>
      <c r="AR82" s="121"/>
      <c r="AS82" s="121"/>
      <c r="AT82" s="121"/>
      <c r="AU82" s="121"/>
      <c r="AV82" s="121"/>
      <c r="AW82" s="121"/>
      <c r="AX82" s="52"/>
      <c r="AY82" s="125"/>
      <c r="BA82" s="52"/>
      <c r="BB82" s="52"/>
      <c r="BC82" s="121"/>
      <c r="BD82" s="121"/>
      <c r="BE82" s="121"/>
      <c r="BF82" s="121"/>
      <c r="BG82" s="121"/>
      <c r="BH82" s="58"/>
      <c r="BI82" s="121"/>
      <c r="BJ82" s="121"/>
      <c r="BK82" s="121"/>
      <c r="BL82" s="52"/>
      <c r="BM82" s="125"/>
      <c r="BN82" s="52"/>
      <c r="BO82" s="52"/>
      <c r="BP82" s="121"/>
      <c r="BQ82" s="121"/>
      <c r="BR82" s="121"/>
      <c r="BS82" s="121"/>
      <c r="BT82" s="121"/>
      <c r="BU82" s="52"/>
      <c r="BV82" s="121"/>
      <c r="BW82" s="42"/>
      <c r="BX82" s="42"/>
    </row>
    <row r="83" customFormat="false" ht="15" hidden="false" customHeight="true" outlineLevel="0" collapsed="false">
      <c r="AG83" s="121"/>
      <c r="AH83" s="121"/>
      <c r="AI83" s="121"/>
      <c r="AJ83" s="121"/>
      <c r="AK83" s="125"/>
      <c r="AM83" s="52"/>
      <c r="AN83" s="52"/>
      <c r="AO83" s="121"/>
      <c r="AP83" s="121"/>
      <c r="AQ83" s="121"/>
      <c r="AR83" s="121"/>
      <c r="AS83" s="121"/>
      <c r="AT83" s="121"/>
      <c r="AU83" s="121"/>
      <c r="AV83" s="121"/>
      <c r="AW83" s="121"/>
      <c r="AX83" s="52"/>
      <c r="AY83" s="125"/>
      <c r="BA83" s="52"/>
      <c r="BB83" s="52"/>
      <c r="BC83" s="121"/>
      <c r="BD83" s="121"/>
      <c r="BE83" s="121"/>
      <c r="BF83" s="121"/>
      <c r="BG83" s="121"/>
      <c r="BH83" s="58"/>
      <c r="BI83" s="121"/>
      <c r="BJ83" s="121"/>
      <c r="BK83" s="121"/>
      <c r="BL83" s="52"/>
      <c r="BM83" s="125"/>
      <c r="BN83" s="52"/>
      <c r="BO83" s="52"/>
      <c r="BP83" s="121"/>
      <c r="BQ83" s="121"/>
      <c r="BR83" s="121"/>
      <c r="BS83" s="121"/>
      <c r="BT83" s="121"/>
      <c r="BU83" s="52"/>
      <c r="BV83" s="121"/>
      <c r="BW83" s="42"/>
      <c r="BX83" s="42"/>
    </row>
    <row r="84" customFormat="false" ht="15" hidden="false" customHeight="true" outlineLevel="0" collapsed="false">
      <c r="AG84" s="121"/>
      <c r="AH84" s="121"/>
      <c r="AI84" s="121"/>
      <c r="AJ84" s="121"/>
      <c r="AK84" s="125"/>
      <c r="AM84" s="52"/>
      <c r="AN84" s="52"/>
      <c r="AO84" s="121"/>
      <c r="AP84" s="121"/>
      <c r="AQ84" s="121"/>
      <c r="AR84" s="121"/>
      <c r="AS84" s="121"/>
      <c r="AT84" s="121"/>
      <c r="AU84" s="121"/>
      <c r="AV84" s="121"/>
      <c r="AW84" s="121"/>
      <c r="AX84" s="52"/>
      <c r="AY84" s="125"/>
      <c r="BA84" s="52"/>
      <c r="BB84" s="52"/>
      <c r="BC84" s="121"/>
      <c r="BD84" s="121"/>
      <c r="BE84" s="121"/>
      <c r="BF84" s="121"/>
      <c r="BG84" s="121"/>
      <c r="BH84" s="58"/>
      <c r="BI84" s="121"/>
      <c r="BJ84" s="121"/>
      <c r="BK84" s="121"/>
      <c r="BL84" s="52"/>
      <c r="BM84" s="125"/>
      <c r="BN84" s="52"/>
      <c r="BO84" s="52"/>
      <c r="BP84" s="121"/>
      <c r="BQ84" s="121"/>
      <c r="BR84" s="121"/>
      <c r="BS84" s="121"/>
      <c r="BT84" s="121"/>
      <c r="BU84" s="52"/>
      <c r="BV84" s="121"/>
      <c r="BW84" s="42"/>
      <c r="BX84" s="42"/>
    </row>
    <row r="85" customFormat="false" ht="15" hidden="false" customHeight="true" outlineLevel="0" collapsed="false">
      <c r="AG85" s="121"/>
      <c r="AH85" s="121"/>
      <c r="AI85" s="121"/>
      <c r="AJ85" s="121"/>
      <c r="AK85" s="125"/>
      <c r="AM85" s="52"/>
      <c r="AN85" s="52"/>
      <c r="AO85" s="121"/>
      <c r="AP85" s="121"/>
      <c r="AQ85" s="121"/>
      <c r="AR85" s="121"/>
      <c r="AS85" s="121"/>
      <c r="AT85" s="121"/>
      <c r="AU85" s="121"/>
      <c r="AV85" s="121"/>
      <c r="AW85" s="121"/>
      <c r="AX85" s="52"/>
      <c r="AY85" s="125"/>
      <c r="BA85" s="52"/>
      <c r="BB85" s="52"/>
      <c r="BC85" s="121"/>
      <c r="BD85" s="121"/>
      <c r="BE85" s="121"/>
      <c r="BF85" s="121"/>
      <c r="BG85" s="121"/>
      <c r="BH85" s="58"/>
      <c r="BI85" s="121"/>
      <c r="BJ85" s="121"/>
      <c r="BK85" s="121"/>
      <c r="BL85" s="52"/>
      <c r="BM85" s="125"/>
      <c r="BN85" s="52"/>
      <c r="BO85" s="52"/>
      <c r="BP85" s="121"/>
      <c r="BQ85" s="121"/>
      <c r="BR85" s="121"/>
      <c r="BS85" s="121"/>
      <c r="BT85" s="121"/>
      <c r="BU85" s="52"/>
      <c r="BV85" s="121"/>
      <c r="BW85" s="42"/>
      <c r="BX85" s="42"/>
    </row>
    <row r="86" customFormat="false" ht="15" hidden="false" customHeight="true" outlineLevel="0" collapsed="false">
      <c r="AG86" s="121"/>
      <c r="AH86" s="121"/>
      <c r="AI86" s="121"/>
      <c r="AJ86" s="121"/>
      <c r="AK86" s="125"/>
      <c r="AM86" s="52"/>
      <c r="AN86" s="52"/>
      <c r="AO86" s="121"/>
      <c r="AP86" s="121"/>
      <c r="AQ86" s="121"/>
      <c r="AR86" s="121"/>
      <c r="AS86" s="121"/>
      <c r="AT86" s="121"/>
      <c r="AU86" s="121"/>
      <c r="AV86" s="121"/>
      <c r="AW86" s="121"/>
      <c r="AX86" s="52"/>
      <c r="AY86" s="125"/>
      <c r="BA86" s="52"/>
      <c r="BB86" s="52"/>
      <c r="BC86" s="121"/>
      <c r="BD86" s="121"/>
      <c r="BE86" s="121"/>
      <c r="BF86" s="121"/>
      <c r="BG86" s="121"/>
      <c r="BH86" s="58"/>
      <c r="BI86" s="121"/>
      <c r="BJ86" s="121"/>
      <c r="BK86" s="121"/>
      <c r="BL86" s="52"/>
      <c r="BM86" s="125"/>
      <c r="BN86" s="52"/>
      <c r="BO86" s="52"/>
      <c r="BP86" s="121"/>
      <c r="BQ86" s="121"/>
      <c r="BR86" s="121"/>
      <c r="BS86" s="121"/>
      <c r="BT86" s="121"/>
      <c r="BU86" s="52"/>
      <c r="BV86" s="121"/>
      <c r="BW86" s="42"/>
      <c r="BX86" s="42"/>
    </row>
    <row r="87" customFormat="false" ht="15" hidden="false" customHeight="true" outlineLevel="0" collapsed="false">
      <c r="AG87" s="121"/>
      <c r="AH87" s="121"/>
      <c r="AI87" s="121"/>
      <c r="AJ87" s="121"/>
      <c r="AK87" s="125"/>
      <c r="AM87" s="52"/>
      <c r="AN87" s="52"/>
      <c r="AO87" s="121"/>
      <c r="AP87" s="121"/>
      <c r="AQ87" s="121"/>
      <c r="AR87" s="121"/>
      <c r="AS87" s="121"/>
      <c r="AT87" s="121"/>
      <c r="AU87" s="121"/>
      <c r="AV87" s="121"/>
      <c r="AW87" s="121"/>
      <c r="AX87" s="52"/>
      <c r="AY87" s="125"/>
      <c r="BA87" s="52"/>
      <c r="BB87" s="52"/>
      <c r="BC87" s="121"/>
      <c r="BD87" s="121"/>
      <c r="BE87" s="121"/>
      <c r="BF87" s="121"/>
      <c r="BG87" s="121"/>
      <c r="BH87" s="58"/>
      <c r="BI87" s="121"/>
      <c r="BJ87" s="121"/>
      <c r="BK87" s="121"/>
      <c r="BL87" s="52"/>
      <c r="BM87" s="125"/>
      <c r="BN87" s="52"/>
      <c r="BO87" s="52"/>
      <c r="BP87" s="121"/>
      <c r="BQ87" s="121"/>
      <c r="BR87" s="121"/>
      <c r="BS87" s="121"/>
      <c r="BT87" s="121"/>
      <c r="BU87" s="52"/>
      <c r="BV87" s="121"/>
      <c r="BW87" s="42"/>
      <c r="BX87" s="42"/>
    </row>
    <row r="88" customFormat="false" ht="15" hidden="false" customHeight="true" outlineLevel="0" collapsed="false">
      <c r="AG88" s="121"/>
      <c r="AH88" s="121"/>
      <c r="AI88" s="121"/>
      <c r="AJ88" s="121"/>
      <c r="AK88" s="125"/>
      <c r="AM88" s="52"/>
      <c r="AN88" s="52"/>
      <c r="AO88" s="121"/>
      <c r="AP88" s="121"/>
      <c r="AQ88" s="121"/>
      <c r="AR88" s="121"/>
      <c r="AS88" s="121"/>
      <c r="AT88" s="121"/>
      <c r="AU88" s="121"/>
      <c r="AV88" s="121"/>
      <c r="AW88" s="121"/>
      <c r="AX88" s="52"/>
      <c r="AY88" s="125"/>
      <c r="BA88" s="52"/>
      <c r="BB88" s="52"/>
      <c r="BC88" s="121"/>
      <c r="BD88" s="121"/>
      <c r="BE88" s="121"/>
      <c r="BF88" s="121"/>
      <c r="BG88" s="121"/>
      <c r="BH88" s="58"/>
      <c r="BI88" s="121"/>
      <c r="BJ88" s="121"/>
      <c r="BK88" s="121"/>
      <c r="BL88" s="52"/>
      <c r="BM88" s="125"/>
      <c r="BN88" s="52"/>
      <c r="BO88" s="52"/>
      <c r="BP88" s="121"/>
      <c r="BQ88" s="121"/>
      <c r="BR88" s="121"/>
      <c r="BS88" s="121"/>
      <c r="BT88" s="121"/>
      <c r="BU88" s="52"/>
      <c r="BV88" s="121"/>
      <c r="BW88" s="42"/>
      <c r="BX88" s="42"/>
    </row>
    <row r="89" customFormat="false" ht="15" hidden="false" customHeight="true" outlineLevel="0" collapsed="false">
      <c r="AG89" s="121"/>
      <c r="AH89" s="121"/>
      <c r="AI89" s="121"/>
      <c r="AJ89" s="121"/>
      <c r="AK89" s="125"/>
      <c r="AM89" s="52"/>
      <c r="AN89" s="52"/>
      <c r="AO89" s="121"/>
      <c r="AP89" s="121"/>
      <c r="AQ89" s="121"/>
      <c r="AR89" s="121"/>
      <c r="AS89" s="121"/>
      <c r="AT89" s="121"/>
      <c r="AU89" s="121"/>
      <c r="AV89" s="121"/>
      <c r="AW89" s="121"/>
      <c r="AX89" s="52"/>
      <c r="AY89" s="125"/>
      <c r="BA89" s="52"/>
      <c r="BB89" s="52"/>
      <c r="BC89" s="121"/>
      <c r="BD89" s="121"/>
      <c r="BE89" s="121"/>
      <c r="BF89" s="121"/>
      <c r="BG89" s="121"/>
      <c r="BH89" s="58"/>
      <c r="BI89" s="121"/>
      <c r="BJ89" s="121"/>
      <c r="BK89" s="121"/>
      <c r="BL89" s="52"/>
      <c r="BM89" s="125"/>
      <c r="BN89" s="52"/>
      <c r="BO89" s="52"/>
      <c r="BP89" s="121"/>
      <c r="BQ89" s="121"/>
      <c r="BR89" s="121"/>
      <c r="BS89" s="121"/>
      <c r="BT89" s="121"/>
      <c r="BU89" s="52"/>
      <c r="BV89" s="121"/>
      <c r="BW89" s="42"/>
      <c r="BX89" s="42"/>
    </row>
    <row r="90" customFormat="false" ht="15" hidden="false" customHeight="true" outlineLevel="0" collapsed="false">
      <c r="AG90" s="121"/>
      <c r="AH90" s="121"/>
      <c r="AI90" s="121"/>
      <c r="AJ90" s="121"/>
      <c r="AK90" s="125"/>
      <c r="AM90" s="52"/>
      <c r="AN90" s="52"/>
      <c r="AO90" s="121"/>
      <c r="AP90" s="121"/>
      <c r="AQ90" s="121"/>
      <c r="AR90" s="121"/>
      <c r="AS90" s="121"/>
      <c r="AT90" s="121"/>
      <c r="AU90" s="121"/>
      <c r="AV90" s="121"/>
      <c r="AW90" s="121"/>
      <c r="AX90" s="52"/>
      <c r="AY90" s="125"/>
      <c r="BA90" s="52"/>
      <c r="BB90" s="52"/>
      <c r="BC90" s="121"/>
      <c r="BD90" s="121"/>
      <c r="BE90" s="121"/>
      <c r="BF90" s="121"/>
      <c r="BG90" s="121"/>
      <c r="BH90" s="58"/>
      <c r="BI90" s="121"/>
      <c r="BJ90" s="121"/>
      <c r="BK90" s="121"/>
      <c r="BL90" s="52"/>
      <c r="BM90" s="125"/>
      <c r="BN90" s="52"/>
      <c r="BO90" s="52"/>
      <c r="BP90" s="121"/>
      <c r="BQ90" s="121"/>
      <c r="BR90" s="121"/>
      <c r="BS90" s="121"/>
      <c r="BT90" s="121"/>
      <c r="BU90" s="52"/>
      <c r="BV90" s="121"/>
      <c r="BW90" s="42"/>
      <c r="BX90" s="42"/>
    </row>
    <row r="91" customFormat="false" ht="15" hidden="false" customHeight="true" outlineLevel="0" collapsed="false">
      <c r="AG91" s="121"/>
      <c r="AH91" s="121"/>
      <c r="AI91" s="121"/>
      <c r="AJ91" s="121"/>
      <c r="AK91" s="125"/>
      <c r="AM91" s="52"/>
      <c r="AN91" s="52"/>
      <c r="AO91" s="121"/>
      <c r="AP91" s="121"/>
      <c r="AQ91" s="121"/>
      <c r="AR91" s="121"/>
      <c r="AS91" s="121"/>
      <c r="AT91" s="121"/>
      <c r="AU91" s="121"/>
      <c r="AV91" s="121"/>
      <c r="AW91" s="121"/>
      <c r="AX91" s="52"/>
      <c r="AY91" s="125"/>
      <c r="BA91" s="52"/>
      <c r="BB91" s="52"/>
      <c r="BC91" s="121"/>
      <c r="BD91" s="121"/>
      <c r="BE91" s="121"/>
      <c r="BF91" s="121"/>
      <c r="BG91" s="121"/>
      <c r="BH91" s="58"/>
      <c r="BI91" s="121"/>
      <c r="BJ91" s="121"/>
      <c r="BK91" s="121"/>
      <c r="BL91" s="52"/>
      <c r="BM91" s="125"/>
      <c r="BN91" s="52"/>
      <c r="BO91" s="52"/>
      <c r="BP91" s="121"/>
      <c r="BQ91" s="121"/>
      <c r="BR91" s="121"/>
      <c r="BS91" s="121"/>
      <c r="BT91" s="121"/>
      <c r="BU91" s="52"/>
      <c r="BV91" s="121"/>
      <c r="BW91" s="42"/>
      <c r="BX91" s="42"/>
    </row>
    <row r="92" customFormat="false" ht="15" hidden="false" customHeight="true" outlineLevel="0" collapsed="false">
      <c r="AG92" s="121"/>
      <c r="AH92" s="121"/>
      <c r="AI92" s="121"/>
      <c r="AJ92" s="121"/>
      <c r="AK92" s="125"/>
      <c r="AM92" s="52"/>
      <c r="AN92" s="52"/>
      <c r="AO92" s="121"/>
      <c r="AP92" s="121"/>
      <c r="AQ92" s="121"/>
      <c r="AR92" s="121"/>
      <c r="AS92" s="121"/>
      <c r="AT92" s="121"/>
      <c r="AU92" s="121"/>
      <c r="AV92" s="121"/>
      <c r="AW92" s="121"/>
      <c r="AX92" s="52"/>
      <c r="AY92" s="125"/>
      <c r="BA92" s="52"/>
      <c r="BB92" s="52"/>
      <c r="BC92" s="121"/>
      <c r="BD92" s="121"/>
      <c r="BE92" s="121"/>
      <c r="BF92" s="121"/>
      <c r="BG92" s="121"/>
      <c r="BH92" s="58"/>
      <c r="BI92" s="121"/>
      <c r="BJ92" s="121"/>
      <c r="BK92" s="121"/>
      <c r="BL92" s="52"/>
      <c r="BM92" s="125"/>
      <c r="BN92" s="52"/>
      <c r="BO92" s="52"/>
      <c r="BP92" s="121"/>
      <c r="BQ92" s="121"/>
      <c r="BR92" s="121"/>
      <c r="BS92" s="121"/>
      <c r="BT92" s="121"/>
      <c r="BU92" s="52"/>
      <c r="BV92" s="121"/>
      <c r="BW92" s="42"/>
      <c r="BX92" s="42"/>
    </row>
    <row r="93" customFormat="false" ht="15" hidden="false" customHeight="true" outlineLevel="0" collapsed="false">
      <c r="AG93" s="121"/>
      <c r="AH93" s="121"/>
      <c r="AI93" s="121"/>
      <c r="AJ93" s="121"/>
      <c r="AK93" s="125"/>
      <c r="AM93" s="52"/>
      <c r="AN93" s="52"/>
      <c r="AO93" s="121"/>
      <c r="AP93" s="121"/>
      <c r="AQ93" s="121"/>
      <c r="AR93" s="121"/>
      <c r="AS93" s="121"/>
      <c r="AT93" s="121"/>
      <c r="AU93" s="121"/>
      <c r="AV93" s="121"/>
      <c r="AW93" s="121"/>
      <c r="AX93" s="52"/>
      <c r="AY93" s="125"/>
      <c r="BA93" s="52"/>
      <c r="BB93" s="52"/>
      <c r="BC93" s="121"/>
      <c r="BD93" s="121"/>
      <c r="BE93" s="121"/>
      <c r="BF93" s="121"/>
      <c r="BG93" s="121"/>
      <c r="BH93" s="58"/>
      <c r="BI93" s="121"/>
      <c r="BJ93" s="121"/>
      <c r="BK93" s="121"/>
      <c r="BL93" s="52"/>
      <c r="BM93" s="125"/>
      <c r="BN93" s="52"/>
      <c r="BO93" s="52"/>
      <c r="BP93" s="121"/>
      <c r="BQ93" s="121"/>
      <c r="BR93" s="121"/>
      <c r="BS93" s="121"/>
      <c r="BT93" s="121"/>
      <c r="BU93" s="52"/>
      <c r="BV93" s="121"/>
      <c r="BW93" s="42"/>
      <c r="BX93" s="42"/>
    </row>
    <row r="94" customFormat="false" ht="15" hidden="false" customHeight="true" outlineLevel="0" collapsed="false">
      <c r="AG94" s="121"/>
      <c r="AH94" s="121"/>
      <c r="AI94" s="121"/>
      <c r="AJ94" s="121"/>
      <c r="AK94" s="125"/>
      <c r="AM94" s="52"/>
      <c r="AN94" s="52"/>
      <c r="AO94" s="121"/>
      <c r="AP94" s="121"/>
      <c r="AQ94" s="121"/>
      <c r="AR94" s="121"/>
      <c r="AS94" s="121"/>
      <c r="AT94" s="121"/>
      <c r="AU94" s="121"/>
      <c r="AV94" s="121"/>
      <c r="AW94" s="121"/>
      <c r="AX94" s="52"/>
      <c r="AY94" s="125"/>
      <c r="BA94" s="52"/>
      <c r="BB94" s="52"/>
      <c r="BC94" s="121"/>
      <c r="BD94" s="121"/>
      <c r="BE94" s="121"/>
      <c r="BF94" s="121"/>
      <c r="BG94" s="121"/>
      <c r="BH94" s="58"/>
      <c r="BI94" s="121"/>
      <c r="BJ94" s="121"/>
      <c r="BK94" s="121"/>
      <c r="BL94" s="52"/>
      <c r="BM94" s="125"/>
      <c r="BN94" s="52"/>
      <c r="BO94" s="52"/>
      <c r="BP94" s="121"/>
      <c r="BQ94" s="121"/>
      <c r="BR94" s="121"/>
      <c r="BS94" s="121"/>
      <c r="BT94" s="121"/>
      <c r="BU94" s="52"/>
      <c r="BV94" s="121"/>
      <c r="BW94" s="42"/>
      <c r="BX94" s="42"/>
    </row>
    <row r="95" customFormat="false" ht="15" hidden="false" customHeight="true" outlineLevel="0" collapsed="false">
      <c r="AG95" s="121"/>
      <c r="AH95" s="121"/>
      <c r="AI95" s="121"/>
      <c r="AJ95" s="121"/>
      <c r="AK95" s="125"/>
      <c r="AM95" s="52"/>
      <c r="AN95" s="52"/>
      <c r="AO95" s="121"/>
      <c r="AP95" s="121"/>
      <c r="AQ95" s="121"/>
      <c r="AR95" s="121"/>
      <c r="AS95" s="121"/>
      <c r="AT95" s="121"/>
      <c r="AU95" s="121"/>
      <c r="AV95" s="121"/>
      <c r="AW95" s="121"/>
      <c r="AX95" s="52"/>
      <c r="AY95" s="125"/>
      <c r="BA95" s="52"/>
      <c r="BB95" s="52"/>
      <c r="BC95" s="121"/>
      <c r="BD95" s="121"/>
      <c r="BE95" s="121"/>
      <c r="BF95" s="121"/>
      <c r="BG95" s="121"/>
      <c r="BH95" s="58"/>
      <c r="BI95" s="121"/>
      <c r="BJ95" s="121"/>
      <c r="BK95" s="121"/>
      <c r="BL95" s="52"/>
      <c r="BM95" s="125"/>
      <c r="BN95" s="52"/>
      <c r="BO95" s="52"/>
      <c r="BP95" s="121"/>
      <c r="BQ95" s="121"/>
      <c r="BR95" s="121"/>
      <c r="BS95" s="121"/>
      <c r="BT95" s="121"/>
      <c r="BU95" s="52"/>
      <c r="BV95" s="121"/>
      <c r="BW95" s="42"/>
      <c r="BX95" s="42"/>
    </row>
    <row r="96" customFormat="false" ht="15" hidden="false" customHeight="true" outlineLevel="0" collapsed="false">
      <c r="AG96" s="121"/>
      <c r="AH96" s="121"/>
      <c r="AI96" s="121"/>
      <c r="AJ96" s="121"/>
      <c r="AK96" s="125"/>
      <c r="AM96" s="52"/>
      <c r="AN96" s="52"/>
      <c r="AO96" s="121"/>
      <c r="AP96" s="121"/>
      <c r="AQ96" s="121"/>
      <c r="AR96" s="121"/>
      <c r="AS96" s="121"/>
      <c r="AT96" s="121"/>
      <c r="AU96" s="121"/>
      <c r="AV96" s="121"/>
      <c r="AW96" s="121"/>
      <c r="AX96" s="52"/>
      <c r="AY96" s="125"/>
      <c r="BA96" s="52"/>
      <c r="BB96" s="52"/>
      <c r="BC96" s="121"/>
      <c r="BD96" s="121"/>
      <c r="BE96" s="121"/>
      <c r="BF96" s="121"/>
      <c r="BG96" s="121"/>
      <c r="BH96" s="58"/>
      <c r="BI96" s="121"/>
      <c r="BJ96" s="121"/>
      <c r="BK96" s="121"/>
      <c r="BL96" s="52"/>
      <c r="BM96" s="125"/>
      <c r="BN96" s="52"/>
      <c r="BO96" s="52"/>
      <c r="BP96" s="121"/>
      <c r="BQ96" s="121"/>
      <c r="BR96" s="121"/>
      <c r="BS96" s="121"/>
      <c r="BT96" s="121"/>
      <c r="BU96" s="52"/>
      <c r="BV96" s="121"/>
      <c r="BW96" s="42"/>
      <c r="BX96" s="42"/>
    </row>
    <row r="97" customFormat="false" ht="15" hidden="false" customHeight="true" outlineLevel="0" collapsed="false">
      <c r="AG97" s="121"/>
      <c r="AH97" s="121"/>
      <c r="AI97" s="121"/>
      <c r="AJ97" s="121"/>
      <c r="AK97" s="125"/>
      <c r="AM97" s="52"/>
      <c r="AN97" s="52"/>
      <c r="AO97" s="121"/>
      <c r="AP97" s="121"/>
      <c r="AQ97" s="121"/>
      <c r="AR97" s="121"/>
      <c r="AS97" s="121"/>
      <c r="AT97" s="121"/>
      <c r="AU97" s="121"/>
      <c r="AV97" s="121"/>
      <c r="AW97" s="121"/>
      <c r="AX97" s="52"/>
      <c r="AY97" s="125"/>
      <c r="BA97" s="52"/>
      <c r="BB97" s="52"/>
      <c r="BC97" s="121"/>
      <c r="BD97" s="121"/>
      <c r="BE97" s="121"/>
      <c r="BF97" s="121"/>
      <c r="BG97" s="121"/>
      <c r="BH97" s="58"/>
      <c r="BI97" s="121"/>
      <c r="BJ97" s="121"/>
      <c r="BK97" s="121"/>
      <c r="BL97" s="52"/>
      <c r="BM97" s="125"/>
      <c r="BN97" s="52"/>
      <c r="BO97" s="52"/>
      <c r="BP97" s="121"/>
      <c r="BQ97" s="121"/>
      <c r="BR97" s="121"/>
      <c r="BS97" s="121"/>
      <c r="BT97" s="121"/>
      <c r="BU97" s="52"/>
      <c r="BV97" s="121"/>
      <c r="BW97" s="42"/>
      <c r="BX97" s="42"/>
    </row>
    <row r="98" customFormat="false" ht="15" hidden="false" customHeight="true" outlineLevel="0" collapsed="false">
      <c r="AG98" s="121"/>
      <c r="AH98" s="121"/>
      <c r="AI98" s="121"/>
      <c r="AJ98" s="121"/>
      <c r="AK98" s="125"/>
      <c r="AM98" s="52"/>
      <c r="AN98" s="52"/>
      <c r="AO98" s="121"/>
      <c r="AP98" s="121"/>
      <c r="AQ98" s="121"/>
      <c r="AR98" s="121"/>
      <c r="AS98" s="121"/>
      <c r="AT98" s="121"/>
      <c r="AU98" s="121"/>
      <c r="AV98" s="121"/>
      <c r="AW98" s="121"/>
      <c r="AX98" s="52"/>
      <c r="AY98" s="125"/>
      <c r="BA98" s="52"/>
      <c r="BB98" s="52"/>
      <c r="BC98" s="121"/>
      <c r="BD98" s="121"/>
      <c r="BE98" s="121"/>
      <c r="BF98" s="121"/>
      <c r="BG98" s="121"/>
      <c r="BH98" s="58"/>
      <c r="BI98" s="121"/>
      <c r="BJ98" s="121"/>
      <c r="BK98" s="121"/>
      <c r="BL98" s="52"/>
      <c r="BM98" s="125"/>
      <c r="BN98" s="52"/>
      <c r="BO98" s="52"/>
      <c r="BP98" s="121"/>
      <c r="BQ98" s="121"/>
      <c r="BR98" s="121"/>
      <c r="BS98" s="121"/>
      <c r="BT98" s="121"/>
      <c r="BU98" s="52"/>
      <c r="BV98" s="121"/>
      <c r="BW98" s="42"/>
      <c r="BX98" s="42"/>
    </row>
    <row r="99" customFormat="false" ht="15" hidden="false" customHeight="true" outlineLevel="0" collapsed="false">
      <c r="AG99" s="121"/>
      <c r="AH99" s="121"/>
      <c r="AI99" s="121"/>
      <c r="AJ99" s="121"/>
      <c r="AK99" s="125"/>
      <c r="AM99" s="52"/>
      <c r="AN99" s="52"/>
      <c r="AO99" s="121"/>
      <c r="AP99" s="121"/>
      <c r="AQ99" s="121"/>
      <c r="AR99" s="121"/>
      <c r="AS99" s="121"/>
      <c r="AT99" s="121"/>
      <c r="AU99" s="121"/>
      <c r="AV99" s="121"/>
      <c r="AW99" s="121"/>
      <c r="AX99" s="52"/>
      <c r="AY99" s="125"/>
      <c r="BA99" s="52"/>
      <c r="BB99" s="52"/>
      <c r="BC99" s="121"/>
      <c r="BD99" s="121"/>
      <c r="BE99" s="121"/>
      <c r="BF99" s="121"/>
      <c r="BG99" s="121"/>
      <c r="BH99" s="58"/>
      <c r="BI99" s="121"/>
      <c r="BJ99" s="121"/>
      <c r="BK99" s="121"/>
      <c r="BL99" s="52"/>
      <c r="BM99" s="125"/>
      <c r="BN99" s="52"/>
      <c r="BO99" s="52"/>
      <c r="BP99" s="121"/>
      <c r="BQ99" s="121"/>
      <c r="BR99" s="121"/>
      <c r="BS99" s="121"/>
      <c r="BT99" s="121"/>
      <c r="BU99" s="52"/>
      <c r="BV99" s="121"/>
      <c r="BW99" s="42"/>
      <c r="BX99" s="42"/>
    </row>
    <row r="100" customFormat="false" ht="15" hidden="false" customHeight="true" outlineLevel="0" collapsed="false">
      <c r="AG100" s="121"/>
      <c r="AH100" s="121"/>
      <c r="AI100" s="121"/>
      <c r="AJ100" s="121"/>
      <c r="AK100" s="125"/>
      <c r="AM100" s="52"/>
      <c r="AN100" s="52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52"/>
      <c r="AY100" s="125"/>
      <c r="BA100" s="52"/>
      <c r="BB100" s="52"/>
      <c r="BC100" s="121"/>
      <c r="BD100" s="121"/>
      <c r="BE100" s="121"/>
      <c r="BF100" s="121"/>
      <c r="BG100" s="121"/>
      <c r="BH100" s="58"/>
      <c r="BI100" s="121"/>
      <c r="BJ100" s="121"/>
      <c r="BK100" s="121"/>
      <c r="BL100" s="52"/>
      <c r="BM100" s="125"/>
      <c r="BN100" s="52"/>
      <c r="BO100" s="52"/>
      <c r="BP100" s="121"/>
      <c r="BQ100" s="121"/>
      <c r="BR100" s="121"/>
      <c r="BS100" s="121"/>
      <c r="BT100" s="121"/>
      <c r="BU100" s="52"/>
      <c r="BV100" s="121"/>
      <c r="BW100" s="42"/>
      <c r="BX100" s="42"/>
    </row>
    <row r="101" customFormat="false" ht="15" hidden="false" customHeight="true" outlineLevel="0" collapsed="false">
      <c r="AG101" s="121"/>
      <c r="AH101" s="121"/>
      <c r="AI101" s="121"/>
      <c r="AJ101" s="121"/>
      <c r="AK101" s="125"/>
      <c r="AM101" s="52"/>
      <c r="AN101" s="52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52"/>
      <c r="AY101" s="125"/>
      <c r="BA101" s="52"/>
      <c r="BB101" s="52"/>
      <c r="BC101" s="121"/>
      <c r="BD101" s="121"/>
      <c r="BE101" s="121"/>
      <c r="BF101" s="121"/>
      <c r="BG101" s="121"/>
      <c r="BH101" s="58"/>
      <c r="BI101" s="121"/>
      <c r="BJ101" s="121"/>
      <c r="BK101" s="121"/>
      <c r="BL101" s="52"/>
      <c r="BM101" s="125"/>
      <c r="BN101" s="52"/>
      <c r="BO101" s="52"/>
      <c r="BP101" s="121"/>
      <c r="BQ101" s="121"/>
      <c r="BR101" s="121"/>
      <c r="BS101" s="121"/>
      <c r="BT101" s="121"/>
      <c r="BU101" s="52"/>
      <c r="BV101" s="121"/>
      <c r="BW101" s="42"/>
      <c r="BX101" s="42"/>
    </row>
    <row r="102" customFormat="false" ht="15" hidden="false" customHeight="true" outlineLevel="0" collapsed="false">
      <c r="AG102" s="121"/>
      <c r="AH102" s="121"/>
      <c r="AI102" s="121"/>
      <c r="AJ102" s="121"/>
      <c r="AK102" s="125"/>
      <c r="AM102" s="52"/>
      <c r="AN102" s="52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52"/>
      <c r="AY102" s="125"/>
      <c r="BA102" s="52"/>
      <c r="BB102" s="52"/>
      <c r="BC102" s="121"/>
      <c r="BD102" s="121"/>
      <c r="BE102" s="121"/>
      <c r="BF102" s="121"/>
      <c r="BG102" s="121"/>
      <c r="BH102" s="58"/>
      <c r="BI102" s="121"/>
      <c r="BJ102" s="121"/>
      <c r="BK102" s="121"/>
      <c r="BL102" s="52"/>
      <c r="BM102" s="125"/>
      <c r="BN102" s="52"/>
      <c r="BO102" s="52"/>
      <c r="BP102" s="121"/>
      <c r="BQ102" s="121"/>
      <c r="BR102" s="121"/>
      <c r="BS102" s="121"/>
      <c r="BT102" s="121"/>
      <c r="BU102" s="52"/>
      <c r="BV102" s="121"/>
      <c r="BW102" s="42"/>
      <c r="BX102" s="42"/>
    </row>
    <row r="103" customFormat="false" ht="15" hidden="false" customHeight="true" outlineLevel="0" collapsed="false">
      <c r="AG103" s="121"/>
      <c r="AH103" s="121"/>
      <c r="AI103" s="121"/>
      <c r="AJ103" s="121"/>
      <c r="AK103" s="125"/>
      <c r="AM103" s="52"/>
      <c r="AN103" s="52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52"/>
      <c r="AY103" s="125"/>
      <c r="BA103" s="52"/>
      <c r="BB103" s="52"/>
      <c r="BC103" s="121"/>
      <c r="BD103" s="121"/>
      <c r="BE103" s="121"/>
      <c r="BF103" s="121"/>
      <c r="BG103" s="121"/>
      <c r="BH103" s="58"/>
      <c r="BI103" s="121"/>
      <c r="BJ103" s="121"/>
      <c r="BK103" s="121"/>
      <c r="BL103" s="52"/>
      <c r="BM103" s="125"/>
      <c r="BN103" s="52"/>
      <c r="BO103" s="52"/>
      <c r="BP103" s="121"/>
      <c r="BQ103" s="121"/>
      <c r="BR103" s="121"/>
      <c r="BS103" s="121"/>
      <c r="BT103" s="121"/>
      <c r="BU103" s="52"/>
      <c r="BV103" s="121"/>
      <c r="BW103" s="42"/>
      <c r="BX103" s="42"/>
    </row>
    <row r="104" customFormat="false" ht="15" hidden="false" customHeight="true" outlineLevel="0" collapsed="false">
      <c r="AG104" s="121"/>
      <c r="AH104" s="121"/>
      <c r="AI104" s="121"/>
      <c r="AJ104" s="121"/>
      <c r="AK104" s="125"/>
      <c r="AM104" s="52"/>
      <c r="AN104" s="52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52"/>
      <c r="AY104" s="125"/>
      <c r="BA104" s="52"/>
      <c r="BB104" s="52"/>
      <c r="BC104" s="121"/>
      <c r="BD104" s="121"/>
      <c r="BE104" s="121"/>
      <c r="BF104" s="121"/>
      <c r="BG104" s="121"/>
      <c r="BH104" s="58"/>
      <c r="BI104" s="121"/>
      <c r="BJ104" s="121"/>
      <c r="BK104" s="121"/>
      <c r="BL104" s="52"/>
      <c r="BM104" s="125"/>
      <c r="BN104" s="52"/>
      <c r="BO104" s="52"/>
      <c r="BP104" s="121"/>
      <c r="BQ104" s="121"/>
      <c r="BR104" s="121"/>
      <c r="BS104" s="121"/>
      <c r="BT104" s="121"/>
      <c r="BU104" s="52"/>
      <c r="BV104" s="121"/>
      <c r="BW104" s="42"/>
      <c r="BX104" s="42"/>
    </row>
    <row r="105" customFormat="false" ht="15" hidden="false" customHeight="true" outlineLevel="0" collapsed="false">
      <c r="AG105" s="121"/>
      <c r="AH105" s="121"/>
      <c r="AI105" s="121"/>
      <c r="AJ105" s="121"/>
      <c r="AK105" s="125"/>
      <c r="AM105" s="52"/>
      <c r="AN105" s="52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52"/>
      <c r="AY105" s="125"/>
      <c r="BA105" s="52"/>
      <c r="BB105" s="52"/>
      <c r="BC105" s="121"/>
      <c r="BD105" s="121"/>
      <c r="BE105" s="121"/>
      <c r="BF105" s="121"/>
      <c r="BG105" s="121"/>
      <c r="BH105" s="58"/>
      <c r="BI105" s="121"/>
      <c r="BJ105" s="121"/>
      <c r="BK105" s="121"/>
      <c r="BL105" s="52"/>
      <c r="BM105" s="125"/>
      <c r="BN105" s="52"/>
      <c r="BO105" s="52"/>
      <c r="BP105" s="121"/>
      <c r="BQ105" s="121"/>
      <c r="BR105" s="121"/>
      <c r="BS105" s="121"/>
      <c r="BT105" s="121"/>
      <c r="BU105" s="52"/>
      <c r="BV105" s="121"/>
      <c r="BW105" s="42"/>
      <c r="BX105" s="42"/>
    </row>
    <row r="106" customFormat="false" ht="15" hidden="false" customHeight="true" outlineLevel="0" collapsed="false">
      <c r="AG106" s="121"/>
      <c r="AH106" s="121"/>
      <c r="AI106" s="121"/>
      <c r="AJ106" s="121"/>
      <c r="AK106" s="125"/>
      <c r="AM106" s="52"/>
      <c r="AN106" s="52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52"/>
      <c r="AY106" s="125"/>
      <c r="BA106" s="52"/>
      <c r="BB106" s="52"/>
      <c r="BC106" s="121"/>
      <c r="BD106" s="121"/>
      <c r="BE106" s="121"/>
      <c r="BF106" s="121"/>
      <c r="BG106" s="121"/>
      <c r="BH106" s="58"/>
      <c r="BI106" s="121"/>
      <c r="BJ106" s="121"/>
      <c r="BK106" s="121"/>
      <c r="BL106" s="52"/>
      <c r="BM106" s="125"/>
      <c r="BN106" s="52"/>
      <c r="BO106" s="52"/>
      <c r="BP106" s="121"/>
      <c r="BQ106" s="121"/>
      <c r="BR106" s="121"/>
      <c r="BS106" s="121"/>
      <c r="BT106" s="121"/>
      <c r="BU106" s="52"/>
      <c r="BV106" s="121"/>
      <c r="BW106" s="42"/>
      <c r="BX106" s="42"/>
    </row>
    <row r="107" customFormat="false" ht="15" hidden="false" customHeight="true" outlineLevel="0" collapsed="false">
      <c r="AG107" s="121"/>
      <c r="AH107" s="121"/>
      <c r="AI107" s="121"/>
      <c r="AJ107" s="121"/>
      <c r="AK107" s="125"/>
      <c r="AM107" s="52"/>
      <c r="AN107" s="52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52"/>
      <c r="AY107" s="125"/>
      <c r="BA107" s="52"/>
      <c r="BB107" s="52"/>
      <c r="BC107" s="121"/>
      <c r="BD107" s="121"/>
      <c r="BE107" s="121"/>
      <c r="BF107" s="121"/>
      <c r="BG107" s="121"/>
      <c r="BH107" s="58"/>
      <c r="BI107" s="121"/>
      <c r="BJ107" s="121"/>
      <c r="BK107" s="121"/>
      <c r="BL107" s="52"/>
      <c r="BM107" s="125"/>
      <c r="BN107" s="52"/>
      <c r="BO107" s="52"/>
      <c r="BP107" s="121"/>
      <c r="BQ107" s="121"/>
      <c r="BR107" s="121"/>
      <c r="BS107" s="121"/>
      <c r="BT107" s="121"/>
      <c r="BU107" s="52"/>
      <c r="BV107" s="121"/>
      <c r="BW107" s="42"/>
      <c r="BX107" s="42"/>
    </row>
    <row r="108" customFormat="false" ht="15" hidden="false" customHeight="true" outlineLevel="0" collapsed="false">
      <c r="AG108" s="121"/>
      <c r="AH108" s="121"/>
      <c r="AI108" s="121"/>
      <c r="AJ108" s="121"/>
      <c r="AK108" s="125"/>
      <c r="AM108" s="52"/>
      <c r="AN108" s="52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52"/>
      <c r="AY108" s="125"/>
      <c r="BA108" s="52"/>
      <c r="BB108" s="52"/>
      <c r="BC108" s="121"/>
      <c r="BD108" s="121"/>
      <c r="BE108" s="121"/>
      <c r="BF108" s="121"/>
      <c r="BG108" s="121"/>
      <c r="BH108" s="58"/>
      <c r="BI108" s="121"/>
      <c r="BJ108" s="121"/>
      <c r="BK108" s="121"/>
      <c r="BL108" s="52"/>
      <c r="BM108" s="125"/>
      <c r="BN108" s="52"/>
      <c r="BO108" s="52"/>
      <c r="BP108" s="121"/>
      <c r="BQ108" s="121"/>
      <c r="BR108" s="121"/>
      <c r="BS108" s="121"/>
      <c r="BT108" s="121"/>
      <c r="BU108" s="52"/>
      <c r="BV108" s="121"/>
      <c r="BW108" s="42"/>
      <c r="BX108" s="42"/>
    </row>
    <row r="109" customFormat="false" ht="15" hidden="false" customHeight="true" outlineLevel="0" collapsed="false">
      <c r="AG109" s="121"/>
      <c r="AH109" s="121"/>
      <c r="AI109" s="121"/>
      <c r="AJ109" s="121"/>
      <c r="AK109" s="125"/>
      <c r="AM109" s="52"/>
      <c r="AN109" s="52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52"/>
      <c r="AY109" s="125"/>
      <c r="BA109" s="52"/>
      <c r="BB109" s="52"/>
      <c r="BC109" s="121"/>
      <c r="BD109" s="121"/>
      <c r="BE109" s="121"/>
      <c r="BF109" s="121"/>
      <c r="BG109" s="121"/>
      <c r="BH109" s="58"/>
      <c r="BI109" s="121"/>
      <c r="BJ109" s="121"/>
      <c r="BK109" s="121"/>
      <c r="BL109" s="52"/>
      <c r="BM109" s="125"/>
      <c r="BN109" s="52"/>
      <c r="BO109" s="52"/>
      <c r="BP109" s="121"/>
      <c r="BQ109" s="121"/>
      <c r="BR109" s="121"/>
      <c r="BS109" s="121"/>
      <c r="BT109" s="121"/>
      <c r="BU109" s="52"/>
      <c r="BV109" s="121"/>
      <c r="BW109" s="42"/>
      <c r="BX109" s="42"/>
    </row>
    <row r="110" customFormat="false" ht="15" hidden="false" customHeight="true" outlineLevel="0" collapsed="false">
      <c r="AG110" s="121"/>
      <c r="AH110" s="121"/>
      <c r="AI110" s="121"/>
      <c r="AJ110" s="121"/>
      <c r="AK110" s="125"/>
      <c r="AM110" s="52"/>
      <c r="AN110" s="52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52"/>
      <c r="AY110" s="125"/>
      <c r="BA110" s="52"/>
      <c r="BB110" s="52"/>
      <c r="BC110" s="121"/>
      <c r="BD110" s="121"/>
      <c r="BE110" s="121"/>
      <c r="BF110" s="121"/>
      <c r="BG110" s="121"/>
      <c r="BH110" s="58"/>
      <c r="BI110" s="121"/>
      <c r="BJ110" s="121"/>
      <c r="BK110" s="121"/>
      <c r="BL110" s="52"/>
      <c r="BM110" s="125"/>
      <c r="BN110" s="52"/>
      <c r="BO110" s="52"/>
      <c r="BP110" s="121"/>
      <c r="BQ110" s="121"/>
      <c r="BR110" s="121"/>
      <c r="BS110" s="121"/>
      <c r="BT110" s="121"/>
      <c r="BU110" s="52"/>
      <c r="BV110" s="121"/>
      <c r="BW110" s="42"/>
      <c r="BX110" s="42"/>
    </row>
    <row r="111" customFormat="false" ht="15" hidden="false" customHeight="true" outlineLevel="0" collapsed="false">
      <c r="AG111" s="121"/>
      <c r="AH111" s="121"/>
      <c r="AI111" s="121"/>
      <c r="AJ111" s="121"/>
      <c r="AK111" s="125"/>
      <c r="AM111" s="52"/>
      <c r="AN111" s="52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52"/>
      <c r="AY111" s="125"/>
      <c r="BA111" s="52"/>
      <c r="BB111" s="52"/>
      <c r="BC111" s="121"/>
      <c r="BD111" s="121"/>
      <c r="BE111" s="121"/>
      <c r="BF111" s="121"/>
      <c r="BG111" s="121"/>
      <c r="BH111" s="58"/>
      <c r="BI111" s="121"/>
      <c r="BJ111" s="121"/>
      <c r="BK111" s="121"/>
      <c r="BL111" s="52"/>
      <c r="BM111" s="125"/>
      <c r="BN111" s="52"/>
      <c r="BO111" s="52"/>
      <c r="BP111" s="121"/>
      <c r="BQ111" s="121"/>
      <c r="BR111" s="121"/>
      <c r="BS111" s="121"/>
      <c r="BT111" s="121"/>
      <c r="BU111" s="52"/>
      <c r="BV111" s="121"/>
      <c r="BW111" s="42"/>
      <c r="BX111" s="42"/>
    </row>
    <row r="112" customFormat="false" ht="15" hidden="false" customHeight="true" outlineLevel="0" collapsed="false">
      <c r="AG112" s="121"/>
      <c r="AH112" s="121"/>
      <c r="AI112" s="121"/>
      <c r="AJ112" s="121"/>
      <c r="AK112" s="125"/>
      <c r="AM112" s="52"/>
      <c r="AN112" s="52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52"/>
      <c r="AY112" s="125"/>
      <c r="BA112" s="52"/>
      <c r="BB112" s="52"/>
      <c r="BC112" s="121"/>
      <c r="BD112" s="121"/>
      <c r="BE112" s="121"/>
      <c r="BF112" s="121"/>
      <c r="BG112" s="121"/>
      <c r="BH112" s="58"/>
      <c r="BI112" s="121"/>
      <c r="BJ112" s="121"/>
      <c r="BK112" s="121"/>
      <c r="BL112" s="52"/>
      <c r="BM112" s="125"/>
      <c r="BN112" s="52"/>
      <c r="BO112" s="52"/>
      <c r="BP112" s="121"/>
      <c r="BQ112" s="121"/>
      <c r="BR112" s="121"/>
      <c r="BS112" s="121"/>
      <c r="BT112" s="121"/>
      <c r="BU112" s="52"/>
      <c r="BV112" s="121"/>
      <c r="BW112" s="42"/>
      <c r="BX112" s="42"/>
    </row>
    <row r="113" customFormat="false" ht="15" hidden="false" customHeight="true" outlineLevel="0" collapsed="false">
      <c r="AG113" s="121"/>
      <c r="AH113" s="121"/>
      <c r="AI113" s="121"/>
      <c r="AJ113" s="121"/>
      <c r="AK113" s="125"/>
      <c r="AM113" s="52"/>
      <c r="AN113" s="52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52"/>
      <c r="AY113" s="125"/>
      <c r="BA113" s="52"/>
      <c r="BB113" s="52"/>
      <c r="BC113" s="121"/>
      <c r="BD113" s="121"/>
      <c r="BE113" s="121"/>
      <c r="BF113" s="121"/>
      <c r="BG113" s="121"/>
      <c r="BH113" s="58"/>
      <c r="BI113" s="121"/>
      <c r="BJ113" s="121"/>
      <c r="BK113" s="121"/>
      <c r="BL113" s="52"/>
      <c r="BM113" s="125"/>
      <c r="BN113" s="52"/>
      <c r="BO113" s="52"/>
      <c r="BP113" s="121"/>
      <c r="BQ113" s="121"/>
      <c r="BR113" s="121"/>
      <c r="BS113" s="121"/>
      <c r="BT113" s="121"/>
      <c r="BU113" s="52"/>
      <c r="BV113" s="121"/>
      <c r="BW113" s="42"/>
      <c r="BX113" s="42"/>
    </row>
    <row r="114" customFormat="false" ht="15" hidden="false" customHeight="true" outlineLevel="0" collapsed="false">
      <c r="AG114" s="121"/>
      <c r="AH114" s="121"/>
      <c r="AI114" s="121"/>
      <c r="AJ114" s="121"/>
      <c r="AK114" s="125"/>
      <c r="AM114" s="52"/>
      <c r="AN114" s="52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52"/>
      <c r="AY114" s="125"/>
      <c r="BA114" s="52"/>
      <c r="BB114" s="52"/>
      <c r="BC114" s="121"/>
      <c r="BD114" s="121"/>
      <c r="BE114" s="121"/>
      <c r="BF114" s="121"/>
      <c r="BG114" s="121"/>
      <c r="BH114" s="58"/>
      <c r="BI114" s="121"/>
      <c r="BJ114" s="121"/>
      <c r="BK114" s="121"/>
      <c r="BL114" s="52"/>
      <c r="BM114" s="125"/>
      <c r="BN114" s="52"/>
      <c r="BO114" s="52"/>
      <c r="BP114" s="121"/>
      <c r="BQ114" s="121"/>
      <c r="BR114" s="121"/>
      <c r="BS114" s="121"/>
      <c r="BT114" s="121"/>
      <c r="BU114" s="52"/>
      <c r="BV114" s="121"/>
      <c r="BW114" s="42"/>
      <c r="BX114" s="42"/>
    </row>
    <row r="115" customFormat="false" ht="15" hidden="false" customHeight="true" outlineLevel="0" collapsed="false">
      <c r="AG115" s="121"/>
      <c r="AH115" s="121"/>
      <c r="AI115" s="121"/>
      <c r="AJ115" s="121"/>
      <c r="AK115" s="125"/>
      <c r="AM115" s="52"/>
      <c r="AN115" s="52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52"/>
      <c r="AY115" s="125"/>
      <c r="BA115" s="52"/>
      <c r="BB115" s="52"/>
      <c r="BC115" s="121"/>
      <c r="BD115" s="121"/>
      <c r="BE115" s="121"/>
      <c r="BF115" s="121"/>
      <c r="BG115" s="121"/>
      <c r="BH115" s="58"/>
      <c r="BI115" s="121"/>
      <c r="BJ115" s="121"/>
      <c r="BK115" s="121"/>
      <c r="BL115" s="52"/>
      <c r="BM115" s="125"/>
      <c r="BN115" s="52"/>
      <c r="BO115" s="52"/>
      <c r="BP115" s="121"/>
      <c r="BQ115" s="121"/>
      <c r="BR115" s="121"/>
      <c r="BS115" s="121"/>
      <c r="BT115" s="121"/>
      <c r="BU115" s="52"/>
      <c r="BV115" s="121"/>
      <c r="BW115" s="42"/>
      <c r="BX115" s="42"/>
    </row>
    <row r="116" customFormat="false" ht="15" hidden="false" customHeight="true" outlineLevel="0" collapsed="false">
      <c r="AG116" s="121"/>
      <c r="AH116" s="121"/>
      <c r="AI116" s="121"/>
      <c r="AJ116" s="121"/>
      <c r="AK116" s="125"/>
      <c r="AM116" s="52"/>
      <c r="AN116" s="52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52"/>
      <c r="AY116" s="125"/>
      <c r="BA116" s="52"/>
      <c r="BB116" s="52"/>
      <c r="BC116" s="121"/>
      <c r="BD116" s="121"/>
      <c r="BE116" s="121"/>
      <c r="BF116" s="121"/>
      <c r="BG116" s="121"/>
      <c r="BH116" s="58"/>
      <c r="BI116" s="121"/>
      <c r="BJ116" s="121"/>
      <c r="BK116" s="121"/>
      <c r="BL116" s="52"/>
      <c r="BM116" s="125"/>
      <c r="BN116" s="52"/>
      <c r="BO116" s="52"/>
      <c r="BP116" s="121"/>
      <c r="BQ116" s="121"/>
      <c r="BR116" s="121"/>
      <c r="BS116" s="121"/>
      <c r="BT116" s="121"/>
      <c r="BU116" s="52"/>
      <c r="BV116" s="121"/>
      <c r="BW116" s="42"/>
      <c r="BX116" s="42"/>
    </row>
    <row r="117" customFormat="false" ht="15" hidden="false" customHeight="true" outlineLevel="0" collapsed="false">
      <c r="AG117" s="121"/>
      <c r="AH117" s="121"/>
      <c r="AI117" s="121"/>
      <c r="AJ117" s="121"/>
      <c r="AK117" s="125"/>
      <c r="AM117" s="52"/>
      <c r="AN117" s="52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52"/>
      <c r="AY117" s="125"/>
      <c r="BA117" s="52"/>
      <c r="BB117" s="52"/>
      <c r="BC117" s="121"/>
      <c r="BD117" s="121"/>
      <c r="BE117" s="121"/>
      <c r="BF117" s="121"/>
      <c r="BG117" s="121"/>
      <c r="BH117" s="58"/>
      <c r="BI117" s="121"/>
      <c r="BJ117" s="121"/>
      <c r="BK117" s="121"/>
      <c r="BL117" s="52"/>
      <c r="BM117" s="125"/>
      <c r="BN117" s="52"/>
      <c r="BO117" s="52"/>
      <c r="BP117" s="121"/>
      <c r="BQ117" s="121"/>
      <c r="BR117" s="121"/>
      <c r="BS117" s="121"/>
      <c r="BT117" s="121"/>
      <c r="BU117" s="52"/>
      <c r="BV117" s="121"/>
      <c r="BW117" s="42"/>
      <c r="BX117" s="42"/>
    </row>
    <row r="118" customFormat="false" ht="15" hidden="false" customHeight="true" outlineLevel="0" collapsed="false">
      <c r="AG118" s="121"/>
      <c r="AH118" s="121"/>
      <c r="AI118" s="121"/>
      <c r="AJ118" s="121"/>
      <c r="AK118" s="125"/>
      <c r="AM118" s="52"/>
      <c r="AN118" s="52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52"/>
      <c r="AY118" s="125"/>
      <c r="BA118" s="52"/>
      <c r="BB118" s="52"/>
      <c r="BC118" s="121"/>
      <c r="BD118" s="121"/>
      <c r="BE118" s="121"/>
      <c r="BF118" s="121"/>
      <c r="BG118" s="121"/>
      <c r="BH118" s="58"/>
      <c r="BI118" s="121"/>
      <c r="BJ118" s="121"/>
      <c r="BK118" s="121"/>
      <c r="BL118" s="52"/>
      <c r="BM118" s="125"/>
      <c r="BN118" s="52"/>
      <c r="BO118" s="52"/>
      <c r="BP118" s="121"/>
      <c r="BQ118" s="121"/>
      <c r="BR118" s="121"/>
      <c r="BS118" s="121"/>
      <c r="BT118" s="121"/>
      <c r="BU118" s="52"/>
      <c r="BV118" s="121"/>
      <c r="BW118" s="42"/>
      <c r="BX118" s="42"/>
    </row>
    <row r="119" customFormat="false" ht="15" hidden="false" customHeight="true" outlineLevel="0" collapsed="false">
      <c r="AG119" s="121"/>
      <c r="AH119" s="121"/>
      <c r="AI119" s="121"/>
      <c r="AJ119" s="121"/>
      <c r="AK119" s="125"/>
      <c r="AM119" s="52"/>
      <c r="AN119" s="52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52"/>
      <c r="AY119" s="125"/>
      <c r="BA119" s="52"/>
      <c r="BB119" s="52"/>
      <c r="BC119" s="121"/>
      <c r="BD119" s="121"/>
      <c r="BE119" s="121"/>
      <c r="BF119" s="121"/>
      <c r="BG119" s="121"/>
      <c r="BH119" s="58"/>
      <c r="BI119" s="121"/>
      <c r="BJ119" s="121"/>
      <c r="BK119" s="121"/>
      <c r="BL119" s="52"/>
      <c r="BM119" s="125"/>
      <c r="BN119" s="52"/>
      <c r="BO119" s="52"/>
      <c r="BP119" s="121"/>
      <c r="BQ119" s="121"/>
      <c r="BR119" s="121"/>
      <c r="BS119" s="121"/>
      <c r="BT119" s="121"/>
      <c r="BU119" s="52"/>
      <c r="BV119" s="121"/>
      <c r="BW119" s="42"/>
      <c r="BX119" s="42"/>
    </row>
    <row r="120" customFormat="false" ht="15" hidden="false" customHeight="true" outlineLevel="0" collapsed="false">
      <c r="AG120" s="121"/>
      <c r="AH120" s="121"/>
      <c r="AI120" s="121"/>
      <c r="AJ120" s="121"/>
      <c r="AK120" s="125"/>
      <c r="AM120" s="52"/>
      <c r="AN120" s="52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52"/>
      <c r="AY120" s="125"/>
      <c r="BA120" s="52"/>
      <c r="BB120" s="52"/>
      <c r="BC120" s="121"/>
      <c r="BD120" s="121"/>
      <c r="BE120" s="121"/>
      <c r="BF120" s="121"/>
      <c r="BG120" s="121"/>
      <c r="BH120" s="58"/>
      <c r="BI120" s="121"/>
      <c r="BJ120" s="121"/>
      <c r="BK120" s="121"/>
      <c r="BL120" s="52"/>
      <c r="BM120" s="125"/>
      <c r="BN120" s="52"/>
      <c r="BO120" s="52"/>
      <c r="BP120" s="121"/>
      <c r="BQ120" s="121"/>
      <c r="BR120" s="121"/>
      <c r="BS120" s="121"/>
      <c r="BT120" s="121"/>
      <c r="BU120" s="52"/>
      <c r="BV120" s="121"/>
      <c r="BW120" s="42"/>
      <c r="BX120" s="42"/>
    </row>
    <row r="121" customFormat="false" ht="15" hidden="false" customHeight="true" outlineLevel="0" collapsed="false">
      <c r="AG121" s="121"/>
      <c r="AH121" s="121"/>
      <c r="AI121" s="121"/>
      <c r="AJ121" s="121"/>
      <c r="AK121" s="125"/>
      <c r="AM121" s="52"/>
      <c r="AN121" s="52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52"/>
      <c r="AY121" s="125"/>
      <c r="BA121" s="52"/>
      <c r="BB121" s="52"/>
      <c r="BC121" s="121"/>
      <c r="BD121" s="121"/>
      <c r="BE121" s="121"/>
      <c r="BF121" s="121"/>
      <c r="BG121" s="121"/>
      <c r="BH121" s="58"/>
      <c r="BI121" s="121"/>
      <c r="BJ121" s="121"/>
      <c r="BK121" s="121"/>
      <c r="BL121" s="52"/>
      <c r="BM121" s="125"/>
      <c r="BN121" s="52"/>
      <c r="BO121" s="52"/>
      <c r="BP121" s="121"/>
      <c r="BQ121" s="121"/>
      <c r="BR121" s="121"/>
      <c r="BS121" s="121"/>
      <c r="BT121" s="121"/>
      <c r="BU121" s="52"/>
      <c r="BV121" s="121"/>
      <c r="BW121" s="42"/>
      <c r="BX121" s="42"/>
    </row>
    <row r="122" customFormat="false" ht="15" hidden="false" customHeight="true" outlineLevel="0" collapsed="false">
      <c r="AG122" s="121"/>
      <c r="AH122" s="121"/>
      <c r="AI122" s="121"/>
      <c r="AJ122" s="121"/>
      <c r="AK122" s="125"/>
      <c r="AM122" s="52"/>
      <c r="AN122" s="52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52"/>
      <c r="AY122" s="125"/>
      <c r="BA122" s="52"/>
      <c r="BB122" s="52"/>
      <c r="BC122" s="121"/>
      <c r="BD122" s="121"/>
      <c r="BE122" s="121"/>
      <c r="BF122" s="121"/>
      <c r="BG122" s="121"/>
      <c r="BH122" s="58"/>
      <c r="BI122" s="121"/>
      <c r="BJ122" s="121"/>
      <c r="BK122" s="121"/>
      <c r="BL122" s="52"/>
      <c r="BM122" s="125"/>
      <c r="BN122" s="52"/>
      <c r="BO122" s="52"/>
      <c r="BP122" s="121"/>
      <c r="BQ122" s="121"/>
      <c r="BR122" s="121"/>
      <c r="BS122" s="121"/>
      <c r="BT122" s="121"/>
      <c r="BU122" s="52"/>
      <c r="BV122" s="121"/>
      <c r="BW122" s="42"/>
      <c r="BX122" s="42"/>
    </row>
    <row r="123" customFormat="false" ht="15" hidden="false" customHeight="true" outlineLevel="0" collapsed="false">
      <c r="AG123" s="121"/>
      <c r="AH123" s="121"/>
      <c r="AI123" s="121"/>
      <c r="AJ123" s="121"/>
      <c r="AK123" s="125"/>
      <c r="AM123" s="52"/>
      <c r="AN123" s="52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52"/>
      <c r="AY123" s="125"/>
      <c r="BA123" s="52"/>
      <c r="BB123" s="52"/>
      <c r="BC123" s="121"/>
      <c r="BD123" s="121"/>
      <c r="BE123" s="121"/>
      <c r="BF123" s="121"/>
      <c r="BG123" s="121"/>
      <c r="BH123" s="58"/>
      <c r="BI123" s="121"/>
      <c r="BJ123" s="121"/>
      <c r="BK123" s="121"/>
      <c r="BL123" s="52"/>
      <c r="BM123" s="125"/>
      <c r="BN123" s="52"/>
      <c r="BO123" s="52"/>
      <c r="BP123" s="121"/>
      <c r="BQ123" s="121"/>
      <c r="BR123" s="121"/>
      <c r="BS123" s="121"/>
      <c r="BT123" s="121"/>
      <c r="BU123" s="52"/>
      <c r="BV123" s="121"/>
      <c r="BW123" s="42"/>
      <c r="BX123" s="42"/>
    </row>
    <row r="124" customFormat="false" ht="15" hidden="false" customHeight="true" outlineLevel="0" collapsed="false">
      <c r="AG124" s="121"/>
      <c r="AH124" s="121"/>
      <c r="AI124" s="121"/>
      <c r="AJ124" s="121"/>
      <c r="AK124" s="125"/>
      <c r="AM124" s="52"/>
      <c r="AN124" s="52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52"/>
      <c r="AY124" s="125"/>
      <c r="BA124" s="52"/>
      <c r="BB124" s="52"/>
      <c r="BC124" s="121"/>
      <c r="BD124" s="121"/>
      <c r="BE124" s="121"/>
      <c r="BF124" s="121"/>
      <c r="BG124" s="121"/>
      <c r="BH124" s="58"/>
      <c r="BI124" s="121"/>
      <c r="BJ124" s="121"/>
      <c r="BK124" s="121"/>
      <c r="BL124" s="52"/>
      <c r="BM124" s="125"/>
      <c r="BN124" s="52"/>
      <c r="BO124" s="52"/>
      <c r="BP124" s="121"/>
      <c r="BQ124" s="121"/>
      <c r="BR124" s="121"/>
      <c r="BS124" s="121"/>
      <c r="BT124" s="121"/>
      <c r="BU124" s="52"/>
      <c r="BV124" s="121"/>
      <c r="BW124" s="42"/>
      <c r="BX124" s="42"/>
    </row>
    <row r="125" customFormat="false" ht="15" hidden="false" customHeight="true" outlineLevel="0" collapsed="false">
      <c r="AG125" s="121"/>
      <c r="AH125" s="121"/>
      <c r="AI125" s="121"/>
      <c r="AJ125" s="121"/>
      <c r="AK125" s="125"/>
      <c r="AM125" s="52"/>
      <c r="AN125" s="52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52"/>
      <c r="AY125" s="125"/>
      <c r="BA125" s="52"/>
      <c r="BB125" s="52"/>
      <c r="BC125" s="121"/>
      <c r="BD125" s="121"/>
      <c r="BE125" s="121"/>
      <c r="BF125" s="121"/>
      <c r="BG125" s="121"/>
      <c r="BH125" s="58"/>
      <c r="BI125" s="121"/>
      <c r="BJ125" s="121"/>
      <c r="BK125" s="121"/>
      <c r="BL125" s="52"/>
      <c r="BM125" s="125"/>
      <c r="BN125" s="52"/>
      <c r="BO125" s="52"/>
      <c r="BP125" s="121"/>
      <c r="BQ125" s="121"/>
      <c r="BR125" s="121"/>
      <c r="BS125" s="121"/>
      <c r="BT125" s="121"/>
      <c r="BU125" s="52"/>
      <c r="BV125" s="121"/>
      <c r="BW125" s="42"/>
      <c r="BX125" s="42"/>
    </row>
    <row r="126" customFormat="false" ht="15" hidden="false" customHeight="true" outlineLevel="0" collapsed="false">
      <c r="AG126" s="121"/>
      <c r="AH126" s="121"/>
      <c r="AI126" s="121"/>
      <c r="AJ126" s="121"/>
      <c r="AK126" s="125"/>
      <c r="AM126" s="52"/>
      <c r="AN126" s="52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52"/>
      <c r="AY126" s="125"/>
      <c r="BA126" s="52"/>
      <c r="BB126" s="52"/>
      <c r="BC126" s="121"/>
      <c r="BD126" s="121"/>
      <c r="BE126" s="121"/>
      <c r="BF126" s="121"/>
      <c r="BG126" s="121"/>
      <c r="BH126" s="58"/>
      <c r="BI126" s="121"/>
      <c r="BJ126" s="121"/>
      <c r="BK126" s="121"/>
      <c r="BL126" s="52"/>
      <c r="BM126" s="125"/>
      <c r="BN126" s="52"/>
      <c r="BO126" s="52"/>
      <c r="BP126" s="121"/>
      <c r="BQ126" s="121"/>
      <c r="BR126" s="121"/>
      <c r="BS126" s="121"/>
      <c r="BT126" s="121"/>
      <c r="BU126" s="52"/>
      <c r="BV126" s="121"/>
      <c r="BW126" s="42"/>
      <c r="BX126" s="42"/>
    </row>
    <row r="127" customFormat="false" ht="15" hidden="false" customHeight="true" outlineLevel="0" collapsed="false">
      <c r="AG127" s="121"/>
      <c r="AH127" s="121"/>
      <c r="AI127" s="121"/>
      <c r="AJ127" s="121"/>
      <c r="AK127" s="125"/>
      <c r="AM127" s="52"/>
      <c r="AN127" s="52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52"/>
      <c r="AY127" s="125"/>
      <c r="BA127" s="52"/>
      <c r="BB127" s="52"/>
      <c r="BC127" s="121"/>
      <c r="BD127" s="121"/>
      <c r="BE127" s="121"/>
      <c r="BF127" s="121"/>
      <c r="BG127" s="121"/>
      <c r="BH127" s="58"/>
      <c r="BI127" s="121"/>
      <c r="BJ127" s="121"/>
      <c r="BK127" s="121"/>
      <c r="BL127" s="52"/>
      <c r="BM127" s="125"/>
      <c r="BN127" s="52"/>
      <c r="BO127" s="52"/>
      <c r="BP127" s="121"/>
      <c r="BQ127" s="121"/>
      <c r="BR127" s="121"/>
      <c r="BS127" s="121"/>
      <c r="BT127" s="121"/>
      <c r="BU127" s="52"/>
      <c r="BV127" s="121"/>
      <c r="BW127" s="42"/>
      <c r="BX127" s="42"/>
    </row>
    <row r="128" customFormat="false" ht="15" hidden="false" customHeight="true" outlineLevel="0" collapsed="false">
      <c r="AG128" s="121"/>
      <c r="AH128" s="121"/>
      <c r="AI128" s="121"/>
      <c r="AJ128" s="121"/>
      <c r="AK128" s="125"/>
      <c r="AM128" s="52"/>
      <c r="AN128" s="52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52"/>
      <c r="AY128" s="125"/>
      <c r="BA128" s="52"/>
      <c r="BB128" s="52"/>
      <c r="BC128" s="121"/>
      <c r="BD128" s="121"/>
      <c r="BE128" s="121"/>
      <c r="BF128" s="121"/>
      <c r="BG128" s="121"/>
      <c r="BH128" s="58"/>
      <c r="BI128" s="121"/>
      <c r="BJ128" s="121"/>
      <c r="BK128" s="121"/>
      <c r="BL128" s="52"/>
      <c r="BM128" s="125"/>
      <c r="BN128" s="52"/>
      <c r="BO128" s="52"/>
      <c r="BP128" s="121"/>
      <c r="BQ128" s="121"/>
      <c r="BR128" s="121"/>
      <c r="BS128" s="121"/>
      <c r="BT128" s="121"/>
      <c r="BU128" s="52"/>
      <c r="BV128" s="121"/>
      <c r="BW128" s="42"/>
      <c r="BX128" s="42"/>
    </row>
    <row r="129" customFormat="false" ht="15" hidden="false" customHeight="true" outlineLevel="0" collapsed="false">
      <c r="AG129" s="121"/>
      <c r="AH129" s="121"/>
      <c r="AI129" s="121"/>
      <c r="AJ129" s="121"/>
      <c r="AK129" s="125"/>
      <c r="AM129" s="52"/>
      <c r="AN129" s="52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52"/>
      <c r="AY129" s="125"/>
      <c r="BA129" s="52"/>
      <c r="BB129" s="52"/>
      <c r="BC129" s="121"/>
      <c r="BD129" s="121"/>
      <c r="BE129" s="121"/>
      <c r="BF129" s="121"/>
      <c r="BG129" s="121"/>
      <c r="BH129" s="58"/>
      <c r="BI129" s="121"/>
      <c r="BJ129" s="121"/>
      <c r="BK129" s="121"/>
      <c r="BL129" s="52"/>
      <c r="BM129" s="125"/>
      <c r="BN129" s="52"/>
      <c r="BO129" s="52"/>
      <c r="BP129" s="121"/>
      <c r="BQ129" s="121"/>
      <c r="BR129" s="121"/>
      <c r="BS129" s="121"/>
      <c r="BT129" s="121"/>
      <c r="BU129" s="52"/>
      <c r="BV129" s="121"/>
      <c r="BW129" s="42"/>
      <c r="BX129" s="42"/>
    </row>
    <row r="130" customFormat="false" ht="15" hidden="false" customHeight="true" outlineLevel="0" collapsed="false">
      <c r="AG130" s="121"/>
      <c r="AH130" s="121"/>
      <c r="AI130" s="121"/>
      <c r="AJ130" s="121"/>
      <c r="AK130" s="125"/>
      <c r="AM130" s="52"/>
      <c r="AN130" s="52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52"/>
      <c r="AY130" s="125"/>
      <c r="BA130" s="52"/>
      <c r="BB130" s="52"/>
      <c r="BC130" s="121"/>
      <c r="BD130" s="121"/>
      <c r="BE130" s="121"/>
      <c r="BF130" s="121"/>
      <c r="BG130" s="121"/>
      <c r="BH130" s="58"/>
      <c r="BI130" s="121"/>
      <c r="BJ130" s="121"/>
      <c r="BK130" s="121"/>
      <c r="BL130" s="52"/>
      <c r="BM130" s="125"/>
      <c r="BN130" s="52"/>
      <c r="BO130" s="52"/>
      <c r="BP130" s="121"/>
      <c r="BQ130" s="121"/>
      <c r="BR130" s="121"/>
      <c r="BS130" s="121"/>
      <c r="BT130" s="121"/>
      <c r="BU130" s="52"/>
      <c r="BV130" s="121"/>
      <c r="BW130" s="42"/>
      <c r="BX130" s="42"/>
    </row>
    <row r="131" customFormat="false" ht="15" hidden="false" customHeight="true" outlineLevel="0" collapsed="false">
      <c r="AG131" s="121"/>
      <c r="AH131" s="121"/>
      <c r="AI131" s="121"/>
      <c r="AJ131" s="121"/>
      <c r="AK131" s="125"/>
      <c r="AM131" s="52"/>
      <c r="AN131" s="52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52"/>
      <c r="AY131" s="125"/>
      <c r="BA131" s="52"/>
      <c r="BB131" s="52"/>
      <c r="BC131" s="121"/>
      <c r="BD131" s="121"/>
      <c r="BE131" s="121"/>
      <c r="BF131" s="121"/>
      <c r="BG131" s="121"/>
      <c r="BH131" s="58"/>
      <c r="BI131" s="121"/>
      <c r="BJ131" s="121"/>
      <c r="BK131" s="121"/>
      <c r="BL131" s="52"/>
      <c r="BM131" s="125"/>
      <c r="BN131" s="52"/>
      <c r="BO131" s="52"/>
      <c r="BP131" s="121"/>
      <c r="BQ131" s="121"/>
      <c r="BR131" s="121"/>
      <c r="BS131" s="121"/>
      <c r="BT131" s="121"/>
      <c r="BU131" s="52"/>
      <c r="BV131" s="121"/>
      <c r="BW131" s="42"/>
      <c r="BX131" s="42"/>
    </row>
    <row r="132" customFormat="false" ht="15" hidden="false" customHeight="true" outlineLevel="0" collapsed="false">
      <c r="AG132" s="121"/>
      <c r="AH132" s="121"/>
      <c r="AI132" s="121"/>
      <c r="AJ132" s="121"/>
      <c r="AK132" s="125"/>
      <c r="AM132" s="52"/>
      <c r="AN132" s="52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52"/>
      <c r="AY132" s="125"/>
      <c r="BA132" s="52"/>
      <c r="BB132" s="52"/>
      <c r="BC132" s="121"/>
      <c r="BD132" s="121"/>
      <c r="BE132" s="121"/>
      <c r="BF132" s="121"/>
      <c r="BG132" s="121"/>
      <c r="BH132" s="58"/>
      <c r="BI132" s="121"/>
      <c r="BJ132" s="121"/>
      <c r="BK132" s="121"/>
      <c r="BL132" s="52"/>
      <c r="BM132" s="125"/>
      <c r="BN132" s="52"/>
      <c r="BO132" s="52"/>
      <c r="BP132" s="121"/>
      <c r="BQ132" s="121"/>
      <c r="BR132" s="121"/>
      <c r="BS132" s="121"/>
      <c r="BT132" s="121"/>
      <c r="BU132" s="52"/>
      <c r="BV132" s="121"/>
      <c r="BW132" s="42"/>
      <c r="BX132" s="42"/>
    </row>
    <row r="133" customFormat="false" ht="15" hidden="false" customHeight="true" outlineLevel="0" collapsed="false">
      <c r="AG133" s="121"/>
      <c r="AH133" s="121"/>
      <c r="AI133" s="121"/>
      <c r="AJ133" s="121"/>
      <c r="AK133" s="125"/>
      <c r="AM133" s="52"/>
      <c r="AN133" s="52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52"/>
      <c r="AY133" s="125"/>
      <c r="BA133" s="52"/>
      <c r="BB133" s="52"/>
      <c r="BC133" s="121"/>
      <c r="BD133" s="121"/>
      <c r="BE133" s="121"/>
      <c r="BF133" s="121"/>
      <c r="BG133" s="121"/>
      <c r="BH133" s="58"/>
      <c r="BI133" s="121"/>
      <c r="BJ133" s="121"/>
      <c r="BK133" s="121"/>
      <c r="BL133" s="52"/>
      <c r="BM133" s="125"/>
      <c r="BN133" s="52"/>
      <c r="BO133" s="52"/>
      <c r="BP133" s="121"/>
      <c r="BQ133" s="121"/>
      <c r="BR133" s="121"/>
      <c r="BS133" s="121"/>
      <c r="BT133" s="121"/>
      <c r="BU133" s="52"/>
      <c r="BV133" s="121"/>
      <c r="BW133" s="42"/>
      <c r="BX133" s="42"/>
    </row>
    <row r="134" customFormat="false" ht="15" hidden="false" customHeight="true" outlineLevel="0" collapsed="false">
      <c r="AG134" s="121"/>
      <c r="AH134" s="121"/>
      <c r="AI134" s="121"/>
      <c r="AJ134" s="121"/>
      <c r="AK134" s="125"/>
      <c r="AM134" s="52"/>
      <c r="AN134" s="52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52"/>
      <c r="AY134" s="125"/>
      <c r="BA134" s="52"/>
      <c r="BB134" s="52"/>
      <c r="BC134" s="121"/>
      <c r="BD134" s="121"/>
      <c r="BE134" s="121"/>
      <c r="BF134" s="121"/>
      <c r="BG134" s="121"/>
      <c r="BH134" s="58"/>
      <c r="BI134" s="121"/>
      <c r="BJ134" s="121"/>
      <c r="BK134" s="121"/>
      <c r="BL134" s="52"/>
      <c r="BM134" s="125"/>
      <c r="BN134" s="52"/>
      <c r="BO134" s="52"/>
      <c r="BP134" s="121"/>
      <c r="BQ134" s="121"/>
      <c r="BR134" s="121"/>
      <c r="BS134" s="121"/>
      <c r="BT134" s="121"/>
      <c r="BU134" s="52"/>
      <c r="BV134" s="121"/>
      <c r="BW134" s="42"/>
      <c r="BX134" s="42"/>
    </row>
    <row r="135" customFormat="false" ht="15" hidden="false" customHeight="true" outlineLevel="0" collapsed="false">
      <c r="AG135" s="121"/>
      <c r="AH135" s="121"/>
      <c r="AI135" s="121"/>
      <c r="AJ135" s="121"/>
      <c r="AK135" s="125"/>
      <c r="AM135" s="52"/>
      <c r="AN135" s="52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52"/>
      <c r="AY135" s="125"/>
      <c r="BA135" s="52"/>
      <c r="BB135" s="52"/>
      <c r="BC135" s="121"/>
      <c r="BD135" s="121"/>
      <c r="BE135" s="121"/>
      <c r="BF135" s="121"/>
      <c r="BG135" s="121"/>
      <c r="BH135" s="58"/>
      <c r="BI135" s="121"/>
      <c r="BJ135" s="121"/>
      <c r="BK135" s="121"/>
      <c r="BL135" s="52"/>
      <c r="BM135" s="125"/>
      <c r="BN135" s="52"/>
      <c r="BO135" s="52"/>
      <c r="BP135" s="121"/>
      <c r="BQ135" s="121"/>
      <c r="BR135" s="121"/>
      <c r="BS135" s="121"/>
      <c r="BT135" s="121"/>
      <c r="BU135" s="52"/>
      <c r="BV135" s="121"/>
      <c r="BW135" s="42"/>
      <c r="BX135" s="42"/>
    </row>
    <row r="136" customFormat="false" ht="15" hidden="false" customHeight="true" outlineLevel="0" collapsed="false">
      <c r="AG136" s="52"/>
      <c r="AH136" s="52"/>
      <c r="AI136" s="52"/>
      <c r="AJ136" s="52"/>
      <c r="AK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42"/>
      <c r="BX136" s="42"/>
    </row>
  </sheetData>
  <mergeCells count="24">
    <mergeCell ref="B1:F1"/>
    <mergeCell ref="N1:P1"/>
    <mergeCell ref="Y1:AB1"/>
    <mergeCell ref="AG1:AI1"/>
    <mergeCell ref="B2:F2"/>
    <mergeCell ref="N2:P2"/>
    <mergeCell ref="Y2:AB2"/>
    <mergeCell ref="AG2:AI2"/>
    <mergeCell ref="Y3:AB3"/>
    <mergeCell ref="AG3:BG3"/>
    <mergeCell ref="L4:O4"/>
    <mergeCell ref="AG4:AJ4"/>
    <mergeCell ref="AU4:AX4"/>
    <mergeCell ref="BI4:BL4"/>
    <mergeCell ref="A5:C5"/>
    <mergeCell ref="M5:X5"/>
    <mergeCell ref="Z5:Z7"/>
    <mergeCell ref="AA5:AA7"/>
    <mergeCell ref="AB5:AB7"/>
    <mergeCell ref="AC5:AC7"/>
    <mergeCell ref="AG5:AS5"/>
    <mergeCell ref="AU5:BG5"/>
    <mergeCell ref="BI5:BT5"/>
    <mergeCell ref="A6:C6"/>
  </mergeCells>
  <conditionalFormatting sqref="AC8:AC67">
    <cfRule type="cellIs" priority="2" operator="between" aboveAverage="0" equalAverage="0" bottom="0" percent="0" rank="0" text="" dxfId="0">
      <formula>9</formula>
      <formula>10</formula>
    </cfRule>
    <cfRule type="cellIs" priority="3" operator="greaterThan" aboveAverage="0" equalAverage="0" bottom="0" percent="0" rank="0" text="" dxfId="1">
      <formula>10</formula>
    </cfRule>
    <cfRule type="cellIs" priority="4" operator="lessThan" aboveAverage="0" equalAverage="0" bottom="0" percent="0" rank="0" text="" dxfId="2">
      <formula>9</formula>
    </cfRule>
  </conditionalFormatting>
  <conditionalFormatting sqref="W7:X7">
    <cfRule type="cellIs" priority="5" operator="equal" aboveAverage="0" equalAverage="0" bottom="0" percent="0" rank="0" text="" dxfId="3">
      <formula>"Art."</formula>
    </cfRule>
    <cfRule type="cellIs" priority="6" operator="equal" aboveAverage="0" equalAverage="0" bottom="0" percent="0" rank="0" text="" dxfId="4">
      <formula>"Art."</formula>
    </cfRule>
    <cfRule type="cellIs" priority="7" operator="equal" aboveAverage="0" equalAverage="0" bottom="0" percent="0" rank="0" text="" dxfId="5">
      <formula>"D"</formula>
    </cfRule>
    <cfRule type="cellIs" priority="8" operator="equal" aboveAverage="0" equalAverage="0" bottom="0" percent="0" rank="0" text="" dxfId="6">
      <formula>"UP"</formula>
    </cfRule>
    <cfRule type="cellIs" priority="9" operator="equal" aboveAverage="0" equalAverage="0" bottom="0" percent="0" rank="0" text="" dxfId="7">
      <formula>"DP"</formula>
    </cfRule>
    <cfRule type="cellIs" priority="10" operator="equal" aboveAverage="0" equalAverage="0" bottom="0" percent="0" rank="0" text="" dxfId="8">
      <formula>"A"</formula>
    </cfRule>
    <cfRule type="cellIs" priority="11" operator="equal" aboveAverage="0" equalAverage="0" bottom="0" percent="0" rank="0" text="" dxfId="9">
      <formula>"GK"</formula>
    </cfRule>
    <cfRule type="cellIs" priority="12" operator="equal" aboveAverage="0" equalAverage="0" bottom="0" percent="0" rank="0" text="" dxfId="10">
      <formula>"H"</formula>
    </cfRule>
  </conditionalFormatting>
  <conditionalFormatting sqref="K8:K67">
    <cfRule type="cellIs" priority="13" operator="greaterThanOrEqual" aboveAverage="0" equalAverage="0" bottom="0" percent="0" rank="0" text="" dxfId="11">
      <formula>VLOOKUP(TOTAALOVERZICHT!$G$1,srtklasse,4,0)</formula>
    </cfRule>
  </conditionalFormatting>
  <dataValidations count="4">
    <dataValidation allowBlank="true" error="Voer alleen officiele moyennes in óf alleen een niet officieel moyenne.&#10;Voer niet beide in!" errorTitle="Verkeerde invoer" operator="between" promptTitle="HIER NIETS INVOEREN!" showDropDown="true" showErrorMessage="true" showInputMessage="true" sqref="L8:L67" type="list">
      <formula1>"JA,NEE,"</formula1>
      <formula2>0</formula2>
    </dataValidation>
    <dataValidation allowBlank="true" operator="between" prompt="MAAK EEN KEUZE" promptTitle="MOY% OF CAR%" showDropDown="false" showErrorMessage="true" showInputMessage="true" sqref="G2" type="list">
      <formula1>"MOYENNE,CARAMBOLES"</formula1>
      <formula2>0</formula2>
    </dataValidation>
    <dataValidation allowBlank="true" operator="between" prompt="Maak een keuze" promptTitle="PK spelsoort en klasse" showDropDown="false" showErrorMessage="true" showInputMessage="true" sqref="G1" type="list">
      <formula1>tabellen!$A$5:$A$20</formula1>
      <formula2>0</formula2>
    </dataValidation>
    <dataValidation allowBlank="true" operator="greaterThanOrEqual" prompt="Alleen getallen en alleen als van toepassing.&#10;Anders leeg laten." promptTitle="Geen tekst invoeren." showDropDown="false" showErrorMessage="true" showInputMessage="true" sqref="H8:J67" type="decimal">
      <formula1>0</formula1>
      <formula2>0</formula2>
    </dataValidation>
  </dataValidations>
  <printOptions headings="false" gridLines="false" gridLinesSet="true" horizontalCentered="true" verticalCentered="false"/>
  <pageMargins left="0.196527777777778" right="0.196527777777778" top="0.984027777777778" bottom="0.590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7" activeCellId="0" sqref="L7"/>
    </sheetView>
  </sheetViews>
  <sheetFormatPr defaultColWidth="8.9765625" defaultRowHeight="12.75" zeroHeight="false" outlineLevelRow="0" outlineLevelCol="0"/>
  <cols>
    <col collapsed="false" customWidth="true" hidden="false" outlineLevel="0" max="1" min="1" style="126" width="2.84"/>
    <col collapsed="false" customWidth="true" hidden="false" outlineLevel="0" max="2" min="2" style="126" width="9.72"/>
    <col collapsed="false" customWidth="true" hidden="false" outlineLevel="0" max="3" min="3" style="126" width="12.13"/>
    <col collapsed="false" customWidth="true" hidden="false" outlineLevel="0" max="5" min="4" style="126" width="6.08"/>
    <col collapsed="false" customWidth="true" hidden="false" outlineLevel="0" max="6" min="6" style="126" width="6.47"/>
    <col collapsed="false" customWidth="true" hidden="false" outlineLevel="0" max="7" min="7" style="126" width="6.61"/>
    <col collapsed="false" customWidth="true" hidden="false" outlineLevel="0" max="8" min="8" style="126" width="6.47"/>
    <col collapsed="false" customWidth="true" hidden="false" outlineLevel="0" max="9" min="9" style="126" width="6.08"/>
    <col collapsed="false" customWidth="true" hidden="false" outlineLevel="0" max="12" min="10" style="126" width="7.15"/>
    <col collapsed="false" customWidth="true" hidden="false" outlineLevel="0" max="13" min="13" style="126" width="7.08"/>
    <col collapsed="false" customWidth="true" hidden="false" outlineLevel="0" max="14" min="14" style="126" width="6.08"/>
    <col collapsed="false" customWidth="true" hidden="false" outlineLevel="0" max="15" min="15" style="126" width="6.47"/>
    <col collapsed="false" customWidth="true" hidden="false" outlineLevel="0" max="16" min="16" style="126" width="2.92"/>
    <col collapsed="false" customWidth="true" hidden="false" outlineLevel="0" max="17" min="17" style="126" width="9.32"/>
    <col collapsed="false" customWidth="true" hidden="false" outlineLevel="0" max="18" min="18" style="126" width="10.41"/>
    <col collapsed="false" customWidth="true" hidden="false" outlineLevel="0" max="20" min="19" style="0" width="6.11"/>
    <col collapsed="false" customWidth="true" hidden="false" outlineLevel="0" max="21" min="21" style="0" width="6.54"/>
    <col collapsed="false" customWidth="true" hidden="false" outlineLevel="0" max="22" min="22" style="0" width="6.81"/>
    <col collapsed="false" customWidth="true" hidden="false" outlineLevel="0" max="23" min="23" style="0" width="6.54"/>
    <col collapsed="false" customWidth="true" hidden="false" outlineLevel="0" max="24" min="24" style="0" width="6.11"/>
    <col collapsed="false" customWidth="true" hidden="false" outlineLevel="0" max="28" min="25" style="0" width="7.22"/>
    <col collapsed="false" customWidth="true" hidden="false" outlineLevel="0" max="29" min="29" style="0" width="6.11"/>
    <col collapsed="false" customWidth="true" hidden="false" outlineLevel="0" max="30" min="30" style="0" width="6.23"/>
  </cols>
  <sheetData>
    <row r="1" customFormat="false" ht="114.15" hidden="false" customHeight="true" outlineLevel="0" collapsed="false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customFormat="false" ht="7.45" hidden="false" customHeight="true" outlineLevel="0" collapsed="false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customFormat="false" ht="26.25" hidden="false" customHeight="true" outlineLevel="0" collapsed="false">
      <c r="A3" s="128" t="s">
        <v>140</v>
      </c>
      <c r="B3" s="128"/>
      <c r="C3" s="128"/>
      <c r="D3" s="128"/>
      <c r="E3" s="129"/>
      <c r="F3" s="130" t="s">
        <v>141</v>
      </c>
      <c r="G3" s="130"/>
      <c r="H3" s="131" t="str">
        <f aca="false">IF(ISNUMBER(TOTAALOVERZICHT!BA8),"",IF(ISNUMBER(TOTAALOVERZICHT!AM8),TOTAALOVERZICHT!G8,""))</f>
        <v/>
      </c>
      <c r="I3" s="131"/>
      <c r="J3" s="131"/>
      <c r="K3" s="132" t="s">
        <v>142</v>
      </c>
      <c r="L3" s="132"/>
      <c r="M3" s="132"/>
      <c r="N3" s="132"/>
    </row>
    <row r="4" customFormat="false" ht="24" hidden="false" customHeight="true" outlineLevel="0" collapsed="false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4" t="s">
        <v>143</v>
      </c>
      <c r="L4" s="134"/>
      <c r="M4" s="134"/>
      <c r="N4" s="134"/>
    </row>
    <row r="5" customFormat="false" ht="12.75" hidden="false" customHeight="true" outlineLevel="0" collapsed="false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4" t="s">
        <v>144</v>
      </c>
      <c r="L5" s="134"/>
      <c r="M5" s="134"/>
      <c r="N5" s="134"/>
    </row>
    <row r="6" customFormat="false" ht="19.5" hidden="false" customHeight="true" outlineLevel="0" collapsed="false">
      <c r="A6" s="136" t="s">
        <v>145</v>
      </c>
      <c r="B6" s="136"/>
      <c r="C6" s="136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customFormat="false" ht="22.5" hidden="false" customHeight="true" outlineLevel="0" collapsed="false">
      <c r="A7" s="138" t="s">
        <v>146</v>
      </c>
      <c r="B7" s="138"/>
      <c r="C7" s="138"/>
      <c r="D7" s="138"/>
      <c r="E7" s="139" t="str">
        <f aca="false">IF(ISNUMBER(TOTAALOVERZICHT!BA8),"",IF(ISNUMBER(TOTAALOVERZICHT!AM8),TOTAALOVERZICHT!G1,""))</f>
        <v/>
      </c>
      <c r="F7" s="139"/>
      <c r="G7" s="139"/>
      <c r="H7" s="139"/>
      <c r="I7" s="139"/>
      <c r="J7" s="140" t="s">
        <v>147</v>
      </c>
      <c r="K7" s="140"/>
      <c r="L7" s="141"/>
      <c r="M7" s="141"/>
      <c r="N7" s="141"/>
    </row>
    <row r="8" customFormat="false" ht="9.75" hidden="false" customHeight="true" outlineLevel="0" collapsed="false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customFormat="false" ht="9" hidden="false" customHeight="true" outlineLevel="0" collapsed="false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customFormat="false" ht="21" hidden="false" customHeight="true" outlineLevel="0" collapsed="false">
      <c r="A10" s="143" t="s">
        <v>148</v>
      </c>
      <c r="B10" s="143"/>
      <c r="C10" s="143"/>
      <c r="D10" s="144"/>
      <c r="E10" s="144"/>
      <c r="F10" s="144"/>
      <c r="G10" s="144"/>
      <c r="H10" s="144"/>
      <c r="I10" s="145" t="s">
        <v>149</v>
      </c>
      <c r="J10" s="145"/>
      <c r="K10" s="145"/>
      <c r="L10" s="144"/>
      <c r="M10" s="144"/>
      <c r="N10" s="144"/>
    </row>
    <row r="11" customFormat="false" ht="12.75" hidden="false" customHeight="true" outlineLevel="0" collapsed="false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</row>
    <row r="12" customFormat="false" ht="18" hidden="false" customHeight="true" outlineLevel="0" collapsed="false">
      <c r="A12" s="147"/>
      <c r="B12" s="148" t="s">
        <v>150</v>
      </c>
      <c r="C12" s="149" t="s">
        <v>151</v>
      </c>
      <c r="D12" s="150" t="s">
        <v>152</v>
      </c>
      <c r="E12" s="150"/>
      <c r="F12" s="150"/>
      <c r="G12" s="150"/>
      <c r="H12" s="150"/>
      <c r="I12" s="149" t="s">
        <v>153</v>
      </c>
      <c r="J12" s="149" t="s">
        <v>154</v>
      </c>
      <c r="K12" s="149" t="s">
        <v>155</v>
      </c>
      <c r="L12" s="149" t="s">
        <v>156</v>
      </c>
      <c r="M12" s="149" t="s">
        <v>157</v>
      </c>
      <c r="N12" s="149" t="s">
        <v>158</v>
      </c>
    </row>
    <row r="13" customFormat="false" ht="17.1" hidden="false" customHeight="true" outlineLevel="0" collapsed="false">
      <c r="A13" s="151" t="n">
        <v>1</v>
      </c>
      <c r="B13" s="152"/>
      <c r="C13" s="153"/>
      <c r="D13" s="154" t="str">
        <f aca="false">IF(ISNUMBER($B13),VLOOKUP($B13,spelers,2,0),"")</f>
        <v/>
      </c>
      <c r="E13" s="154" t="str">
        <f aca="false">IF(ISNUMBER($B13),VLOOKUP($B13,spelers,2,0),"")</f>
        <v/>
      </c>
      <c r="F13" s="154" t="str">
        <f aca="false">IF(ISNUMBER($B13),VLOOKUP($B13,spelers,2,0),"")</f>
        <v/>
      </c>
      <c r="G13" s="154" t="str">
        <f aca="false">IF(ISNUMBER($B13),VLOOKUP($B13,spelers,2,0),"")</f>
        <v/>
      </c>
      <c r="H13" s="154" t="str">
        <f aca="false">IF(ISNUMBER($B13),VLOOKUP($B13,spelers,2,0),"")</f>
        <v/>
      </c>
      <c r="I13" s="155" t="str">
        <f aca="false">IF(ISNUMBER($B13),VLOOKUP($B13,resultaat,37,0),"")</f>
        <v/>
      </c>
      <c r="J13" s="155" t="str">
        <f aca="false">IF(ISNUMBER($B13),VLOOKUP($B13,resultaat,38,0),"")</f>
        <v/>
      </c>
      <c r="K13" s="155" t="str">
        <f aca="false">IF(ISNUMBER($B13),VLOOKUP($B13,resultaat,39,0),"")</f>
        <v/>
      </c>
      <c r="L13" s="156" t="str">
        <f aca="false">IF(ISNUMBER(K13),ROUNDDOWN(J13/K13,3),"")</f>
        <v/>
      </c>
      <c r="M13" s="157"/>
      <c r="N13" s="158"/>
    </row>
    <row r="14" customFormat="false" ht="17.1" hidden="false" customHeight="true" outlineLevel="0" collapsed="false">
      <c r="A14" s="151" t="n">
        <v>2</v>
      </c>
      <c r="B14" s="152"/>
      <c r="C14" s="153"/>
      <c r="D14" s="154" t="str">
        <f aca="false">IF(ISNUMBER($B14),VLOOKUP($B14,spelers,2,0),"")</f>
        <v/>
      </c>
      <c r="E14" s="154" t="str">
        <f aca="false">IF(ISNUMBER($B14),VLOOKUP($B14,spelers,2,0),"")</f>
        <v/>
      </c>
      <c r="F14" s="154" t="str">
        <f aca="false">IF(ISNUMBER($B14),VLOOKUP($B14,spelers,2,0),"")</f>
        <v/>
      </c>
      <c r="G14" s="154" t="str">
        <f aca="false">IF(ISNUMBER($B14),VLOOKUP($B14,spelers,2,0),"")</f>
        <v/>
      </c>
      <c r="H14" s="154" t="str">
        <f aca="false">IF(ISNUMBER($B14),VLOOKUP($B14,spelers,2,0),"")</f>
        <v/>
      </c>
      <c r="I14" s="155" t="str">
        <f aca="false">IF(ISNUMBER($B14),VLOOKUP($B14,resultaat,37,0),"")</f>
        <v/>
      </c>
      <c r="J14" s="155" t="str">
        <f aca="false">IF(ISNUMBER($B14),VLOOKUP($B14,resultaat,38,0),"")</f>
        <v/>
      </c>
      <c r="K14" s="155" t="str">
        <f aca="false">IF(ISNUMBER($B14),VLOOKUP($B14,resultaat,39,0),"")</f>
        <v/>
      </c>
      <c r="L14" s="156" t="str">
        <f aca="false">IF(ISNUMBER(K14),ROUNDDOWN(J14/K14,3),"")</f>
        <v/>
      </c>
      <c r="M14" s="157"/>
      <c r="N14" s="158"/>
    </row>
    <row r="15" customFormat="false" ht="17.1" hidden="false" customHeight="true" outlineLevel="0" collapsed="false">
      <c r="A15" s="151" t="n">
        <v>3</v>
      </c>
      <c r="B15" s="152"/>
      <c r="C15" s="153"/>
      <c r="D15" s="154" t="str">
        <f aca="false">IF(ISNUMBER($B15),VLOOKUP($B15,spelers,2,0),"")</f>
        <v/>
      </c>
      <c r="E15" s="154" t="str">
        <f aca="false">IF(ISNUMBER($B15),VLOOKUP($B15,spelers,2,0),"")</f>
        <v/>
      </c>
      <c r="F15" s="154" t="str">
        <f aca="false">IF(ISNUMBER($B15),VLOOKUP($B15,spelers,2,0),"")</f>
        <v/>
      </c>
      <c r="G15" s="154" t="str">
        <f aca="false">IF(ISNUMBER($B15),VLOOKUP($B15,spelers,2,0),"")</f>
        <v/>
      </c>
      <c r="H15" s="154" t="str">
        <f aca="false">IF(ISNUMBER($B15),VLOOKUP($B15,spelers,2,0),"")</f>
        <v/>
      </c>
      <c r="I15" s="155" t="str">
        <f aca="false">IF(ISNUMBER($B15),VLOOKUP($B15,resultaat,37,0),"")</f>
        <v/>
      </c>
      <c r="J15" s="155" t="str">
        <f aca="false">IF(ISNUMBER($B15),VLOOKUP($B15,resultaat,38,0),"")</f>
        <v/>
      </c>
      <c r="K15" s="155" t="str">
        <f aca="false">IF(ISNUMBER($B15),VLOOKUP($B15,resultaat,39,0),"")</f>
        <v/>
      </c>
      <c r="L15" s="156" t="str">
        <f aca="false">IF(ISNUMBER(K15),ROUNDDOWN(J15/K15,3),"")</f>
        <v/>
      </c>
      <c r="M15" s="157"/>
      <c r="N15" s="158"/>
    </row>
    <row r="16" customFormat="false" ht="17.1" hidden="false" customHeight="true" outlineLevel="0" collapsed="false">
      <c r="A16" s="151" t="n">
        <v>4</v>
      </c>
      <c r="B16" s="152"/>
      <c r="C16" s="153"/>
      <c r="D16" s="154" t="str">
        <f aca="false">IF(ISNUMBER($B16),VLOOKUP($B16,spelers,2,0),"")</f>
        <v/>
      </c>
      <c r="E16" s="154" t="str">
        <f aca="false">IF(ISNUMBER($B16),VLOOKUP($B16,spelers,2,0),"")</f>
        <v/>
      </c>
      <c r="F16" s="154" t="str">
        <f aca="false">IF(ISNUMBER($B16),VLOOKUP($B16,spelers,2,0),"")</f>
        <v/>
      </c>
      <c r="G16" s="154" t="str">
        <f aca="false">IF(ISNUMBER($B16),VLOOKUP($B16,spelers,2,0),"")</f>
        <v/>
      </c>
      <c r="H16" s="154" t="str">
        <f aca="false">IF(ISNUMBER($B16),VLOOKUP($B16,spelers,2,0),"")</f>
        <v/>
      </c>
      <c r="I16" s="155" t="str">
        <f aca="false">IF(ISNUMBER($B16),VLOOKUP($B16,resultaat,37,0),"")</f>
        <v/>
      </c>
      <c r="J16" s="155" t="str">
        <f aca="false">IF(ISNUMBER($B16),VLOOKUP($B16,resultaat,38,0),"")</f>
        <v/>
      </c>
      <c r="K16" s="155" t="str">
        <f aca="false">IF(ISNUMBER($B16),VLOOKUP($B16,resultaat,39,0),"")</f>
        <v/>
      </c>
      <c r="L16" s="156" t="str">
        <f aca="false">IF(ISNUMBER(K16),ROUNDDOWN(J16/K16,3),"")</f>
        <v/>
      </c>
      <c r="M16" s="157"/>
      <c r="N16" s="158"/>
    </row>
    <row r="17" customFormat="false" ht="17.1" hidden="false" customHeight="true" outlineLevel="0" collapsed="false">
      <c r="A17" s="151" t="n">
        <v>5</v>
      </c>
      <c r="B17" s="152"/>
      <c r="C17" s="153"/>
      <c r="D17" s="154" t="str">
        <f aca="false">IF(ISNUMBER($B17),VLOOKUP($B17,spelers,2,0),"")</f>
        <v/>
      </c>
      <c r="E17" s="154" t="str">
        <f aca="false">IF(ISNUMBER($B17),VLOOKUP($B17,spelers,2,0),"")</f>
        <v/>
      </c>
      <c r="F17" s="154" t="str">
        <f aca="false">IF(ISNUMBER($B17),VLOOKUP($B17,spelers,2,0),"")</f>
        <v/>
      </c>
      <c r="G17" s="154" t="str">
        <f aca="false">IF(ISNUMBER($B17),VLOOKUP($B17,spelers,2,0),"")</f>
        <v/>
      </c>
      <c r="H17" s="154" t="str">
        <f aca="false">IF(ISNUMBER($B17),VLOOKUP($B17,spelers,2,0),"")</f>
        <v/>
      </c>
      <c r="I17" s="155" t="str">
        <f aca="false">IF(ISNUMBER($B17),VLOOKUP($B17,resultaat,37,0),"")</f>
        <v/>
      </c>
      <c r="J17" s="155" t="str">
        <f aca="false">IF(ISNUMBER($B17),VLOOKUP($B17,resultaat,38,0),"")</f>
        <v/>
      </c>
      <c r="K17" s="155" t="str">
        <f aca="false">IF(ISNUMBER($B17),VLOOKUP($B17,resultaat,39,0),"")</f>
        <v/>
      </c>
      <c r="L17" s="156" t="str">
        <f aca="false">IF(ISNUMBER(K17),ROUNDDOWN(J17/K17,3),"")</f>
        <v/>
      </c>
      <c r="M17" s="157"/>
      <c r="N17" s="158"/>
    </row>
    <row r="18" customFormat="false" ht="17.1" hidden="false" customHeight="true" outlineLevel="0" collapsed="false">
      <c r="A18" s="151" t="n">
        <v>6</v>
      </c>
      <c r="B18" s="152"/>
      <c r="C18" s="153"/>
      <c r="D18" s="154" t="str">
        <f aca="false">IF(ISNUMBER($B18),VLOOKUP($B18,spelers,2,0),"")</f>
        <v/>
      </c>
      <c r="E18" s="154" t="str">
        <f aca="false">IF(ISNUMBER($B18),VLOOKUP($B18,spelers,2,0),"")</f>
        <v/>
      </c>
      <c r="F18" s="154" t="str">
        <f aca="false">IF(ISNUMBER($B18),VLOOKUP($B18,spelers,2,0),"")</f>
        <v/>
      </c>
      <c r="G18" s="154" t="str">
        <f aca="false">IF(ISNUMBER($B18),VLOOKUP($B18,spelers,2,0),"")</f>
        <v/>
      </c>
      <c r="H18" s="154" t="str">
        <f aca="false">IF(ISNUMBER($B18),VLOOKUP($B18,spelers,2,0),"")</f>
        <v/>
      </c>
      <c r="I18" s="155" t="str">
        <f aca="false">IF(ISNUMBER($B18),VLOOKUP($B18,resultaat,37,0),"")</f>
        <v/>
      </c>
      <c r="J18" s="155" t="str">
        <f aca="false">IF(ISNUMBER($B18),VLOOKUP($B18,resultaat,38,0),"")</f>
        <v/>
      </c>
      <c r="K18" s="155" t="str">
        <f aca="false">IF(ISNUMBER($B18),VLOOKUP($B18,resultaat,39,0),"")</f>
        <v/>
      </c>
      <c r="L18" s="156" t="str">
        <f aca="false">IF(ISNUMBER(K18),ROUNDDOWN(J18/K18,3),"")</f>
        <v/>
      </c>
      <c r="M18" s="157"/>
      <c r="N18" s="158"/>
    </row>
    <row r="19" customFormat="false" ht="17.1" hidden="false" customHeight="true" outlineLevel="0" collapsed="false">
      <c r="A19" s="151" t="n">
        <v>7</v>
      </c>
      <c r="B19" s="152"/>
      <c r="C19" s="153"/>
      <c r="D19" s="154" t="str">
        <f aca="false">IF(ISNUMBER($B19),VLOOKUP($B19,spelers,2,0),"")</f>
        <v/>
      </c>
      <c r="E19" s="154" t="str">
        <f aca="false">IF(ISNUMBER($B19),VLOOKUP($B19,spelers,2,0),"")</f>
        <v/>
      </c>
      <c r="F19" s="154" t="str">
        <f aca="false">IF(ISNUMBER($B19),VLOOKUP($B19,spelers,2,0),"")</f>
        <v/>
      </c>
      <c r="G19" s="154" t="str">
        <f aca="false">IF(ISNUMBER($B19),VLOOKUP($B19,spelers,2,0),"")</f>
        <v/>
      </c>
      <c r="H19" s="154" t="str">
        <f aca="false">IF(ISNUMBER($B19),VLOOKUP($B19,spelers,2,0),"")</f>
        <v/>
      </c>
      <c r="I19" s="155" t="str">
        <f aca="false">IF(ISNUMBER($B19),VLOOKUP($B19,resultaat,37,0),"")</f>
        <v/>
      </c>
      <c r="J19" s="155" t="str">
        <f aca="false">IF(ISNUMBER($B19),VLOOKUP($B19,resultaat,38,0),"")</f>
        <v/>
      </c>
      <c r="K19" s="155" t="str">
        <f aca="false">IF(ISNUMBER($B19),VLOOKUP($B19,resultaat,39,0),"")</f>
        <v/>
      </c>
      <c r="L19" s="156" t="str">
        <f aca="false">IF(ISNUMBER(K19),ROUNDDOWN(J19/K19,3),"")</f>
        <v/>
      </c>
      <c r="M19" s="157"/>
      <c r="N19" s="158"/>
    </row>
    <row r="20" customFormat="false" ht="17.1" hidden="false" customHeight="true" outlineLevel="0" collapsed="false">
      <c r="A20" s="151" t="n">
        <v>8</v>
      </c>
      <c r="B20" s="152"/>
      <c r="C20" s="153"/>
      <c r="D20" s="154" t="str">
        <f aca="false">IF(ISNUMBER($B20),VLOOKUP($B20,spelers,2,0),"")</f>
        <v/>
      </c>
      <c r="E20" s="154" t="str">
        <f aca="false">IF(ISNUMBER($B20),VLOOKUP($B20,spelers,2,0),"")</f>
        <v/>
      </c>
      <c r="F20" s="154" t="str">
        <f aca="false">IF(ISNUMBER($B20),VLOOKUP($B20,spelers,2,0),"")</f>
        <v/>
      </c>
      <c r="G20" s="154" t="str">
        <f aca="false">IF(ISNUMBER($B20),VLOOKUP($B20,spelers,2,0),"")</f>
        <v/>
      </c>
      <c r="H20" s="154" t="str">
        <f aca="false">IF(ISNUMBER($B20),VLOOKUP($B20,spelers,2,0),"")</f>
        <v/>
      </c>
      <c r="I20" s="155" t="str">
        <f aca="false">IF(ISNUMBER($B20),VLOOKUP($B20,resultaat,37,0),"")</f>
        <v/>
      </c>
      <c r="J20" s="155" t="str">
        <f aca="false">IF(ISNUMBER($B20),VLOOKUP($B20,resultaat,38,0),"")</f>
        <v/>
      </c>
      <c r="K20" s="155" t="str">
        <f aca="false">IF(ISNUMBER($B20),VLOOKUP($B20,resultaat,39,0),"")</f>
        <v/>
      </c>
      <c r="L20" s="156" t="str">
        <f aca="false">IF(ISNUMBER(K20),ROUNDDOWN(J20/K20,3),"")</f>
        <v/>
      </c>
      <c r="M20" s="157"/>
      <c r="N20" s="158"/>
    </row>
    <row r="21" customFormat="false" ht="18" hidden="false" customHeight="true" outlineLevel="0" collapsed="false">
      <c r="A21" s="159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</row>
    <row r="22" customFormat="false" ht="12.75" hidden="false" customHeight="true" outlineLevel="0" collapsed="false">
      <c r="A22" s="160" t="s">
        <v>159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customFormat="false" ht="7.5" hidden="false" customHeight="true" outlineLevel="0" collapsed="false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customFormat="false" ht="20.25" hidden="false" customHeight="true" outlineLevel="0" collapsed="false">
      <c r="A24" s="161" t="s">
        <v>160</v>
      </c>
      <c r="B24" s="161"/>
      <c r="C24" s="162" t="str">
        <f aca="false">IF(ISNUMBER(B13),D13,"")</f>
        <v/>
      </c>
      <c r="D24" s="162"/>
      <c r="E24" s="162"/>
      <c r="F24" s="163" t="s">
        <v>161</v>
      </c>
      <c r="G24" s="163"/>
      <c r="H24" s="164" t="str">
        <f aca="false">IF(ISNUMBER($B13),VLOOKUP($B13,spelers,3,0),"")</f>
        <v/>
      </c>
      <c r="I24" s="164"/>
      <c r="J24" s="164"/>
      <c r="K24" s="163" t="s">
        <v>162</v>
      </c>
      <c r="L24" s="163"/>
      <c r="M24" s="165" t="e">
        <f aca="false">IF(ISBLANK(K13),"",ROUNDDOWN(SUM(J13:J20)/SUM(K13:K20),3))</f>
        <v>#DIV/0!</v>
      </c>
      <c r="N24" s="165"/>
    </row>
    <row r="25" customFormat="false" ht="7.5" hidden="false" customHeight="true" outlineLevel="0" collapsed="false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</row>
    <row r="26" customFormat="false" ht="12.75" hidden="false" customHeight="true" outlineLevel="0" collapsed="false">
      <c r="A26" s="166" t="s">
        <v>163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P26" s="166" t="s">
        <v>164</v>
      </c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</row>
    <row r="27" customFormat="false" ht="16.5" hidden="false" customHeight="true" outlineLevel="0" collapsed="false">
      <c r="A27" s="167" t="s">
        <v>165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P27" s="167" t="s">
        <v>165</v>
      </c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</row>
    <row r="28" customFormat="false" ht="16.5" hidden="false" customHeight="true" outlineLevel="0" collapsed="false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</row>
    <row r="29" customFormat="false" ht="17.1" hidden="false" customHeight="true" outlineLevel="0" collapsed="false">
      <c r="A29" s="168" t="s">
        <v>166</v>
      </c>
      <c r="B29" s="168"/>
      <c r="C29" s="169" t="str">
        <f aca="false">IF(ISNUMBER(M29),VLOOKUP(M29,spelers,2,0),"")</f>
        <v/>
      </c>
      <c r="D29" s="169"/>
      <c r="E29" s="169"/>
      <c r="F29" s="169"/>
      <c r="G29" s="169"/>
      <c r="H29" s="169"/>
      <c r="I29" s="170"/>
      <c r="J29" s="168" t="s">
        <v>167</v>
      </c>
      <c r="K29" s="168"/>
      <c r="L29" s="168"/>
      <c r="M29" s="171"/>
      <c r="N29" s="171"/>
      <c r="P29" s="168" t="s">
        <v>166</v>
      </c>
      <c r="Q29" s="168"/>
      <c r="R29" s="169" t="str">
        <f aca="false">IF(ISBLANK(C29),"",C29)</f>
        <v/>
      </c>
      <c r="S29" s="169"/>
      <c r="T29" s="169"/>
      <c r="U29" s="169"/>
      <c r="V29" s="169"/>
      <c r="W29" s="169"/>
      <c r="X29" s="170"/>
      <c r="Y29" s="168" t="s">
        <v>167</v>
      </c>
      <c r="Z29" s="168"/>
      <c r="AA29" s="168"/>
      <c r="AB29" s="172" t="str">
        <f aca="false">IF(ISNUMBER(M29),M29,"")</f>
        <v/>
      </c>
      <c r="AC29" s="172"/>
    </row>
    <row r="30" customFormat="false" ht="17.1" hidden="false" customHeight="true" outlineLevel="0" collapsed="false">
      <c r="A30" s="168" t="s">
        <v>168</v>
      </c>
      <c r="B30" s="168"/>
      <c r="C30" s="169" t="str">
        <f aca="false">IF(ISNUMBER(M29),VLOOKUP(M29,spelers,4,0),"")</f>
        <v/>
      </c>
      <c r="D30" s="169"/>
      <c r="E30" s="169"/>
      <c r="F30" s="169"/>
      <c r="G30" s="169"/>
      <c r="H30" s="169"/>
      <c r="I30" s="170"/>
      <c r="J30" s="168" t="s">
        <v>169</v>
      </c>
      <c r="K30" s="168"/>
      <c r="L30" s="168"/>
      <c r="M30" s="172" t="str">
        <f aca="false">IF(ISNUMBER(M29),VLOOKUP(M29,spelers,3,0),"")</f>
        <v/>
      </c>
      <c r="N30" s="172"/>
      <c r="P30" s="168" t="s">
        <v>170</v>
      </c>
      <c r="Q30" s="168"/>
      <c r="R30" s="173"/>
      <c r="S30" s="173"/>
      <c r="T30" s="173"/>
      <c r="U30" s="173"/>
      <c r="V30" s="173"/>
      <c r="W30" s="173"/>
      <c r="X30" s="170"/>
      <c r="Y30" s="168" t="s">
        <v>169</v>
      </c>
      <c r="Z30" s="168"/>
      <c r="AA30" s="168"/>
      <c r="AB30" s="172" t="str">
        <f aca="false">IF(ISNUMBER(M30),M30,"")</f>
        <v/>
      </c>
      <c r="AC30" s="172"/>
    </row>
    <row r="31" customFormat="false" ht="17.1" hidden="false" customHeight="true" outlineLevel="0" collapsed="false">
      <c r="A31" s="168" t="s">
        <v>141</v>
      </c>
      <c r="B31" s="168"/>
      <c r="C31" s="169" t="str">
        <f aca="false">IF(ISNUMBER(M29),VLOOKUP(M29,spelers,6,0),"")</f>
        <v/>
      </c>
      <c r="D31" s="169" t="s">
        <v>171</v>
      </c>
      <c r="E31" s="169"/>
      <c r="F31" s="169"/>
      <c r="G31" s="169"/>
      <c r="H31" s="169"/>
      <c r="I31" s="170"/>
      <c r="J31" s="168" t="s">
        <v>172</v>
      </c>
      <c r="K31" s="168"/>
      <c r="L31" s="168"/>
      <c r="M31" s="172" t="str">
        <f aca="false">IF(ISNUMBER(M29),VLOOKUP(M29,spelers,5,0),"")</f>
        <v/>
      </c>
      <c r="N31" s="172"/>
      <c r="P31" s="168" t="s">
        <v>173</v>
      </c>
      <c r="Q31" s="168"/>
      <c r="R31" s="174" t="s">
        <v>174</v>
      </c>
      <c r="S31" s="175" t="s">
        <v>171</v>
      </c>
      <c r="T31" s="175"/>
      <c r="U31" s="173"/>
      <c r="V31" s="173"/>
      <c r="W31" s="173"/>
      <c r="X31" s="170"/>
      <c r="Y31" s="168" t="s">
        <v>172</v>
      </c>
      <c r="Z31" s="168"/>
      <c r="AA31" s="168"/>
      <c r="AB31" s="172" t="str">
        <f aca="false">IF(ISNUMBER(M31),M31,"")</f>
        <v/>
      </c>
      <c r="AC31" s="172"/>
    </row>
    <row r="32" customFormat="false" ht="17.1" hidden="false" customHeight="true" outlineLevel="0" collapsed="false">
      <c r="A32" s="133"/>
      <c r="B32" s="133"/>
      <c r="C32" s="133"/>
      <c r="D32" s="133"/>
      <c r="E32" s="133"/>
      <c r="F32" s="133"/>
      <c r="G32" s="133"/>
      <c r="H32" s="133"/>
      <c r="I32" s="170"/>
      <c r="J32" s="168" t="s">
        <v>175</v>
      </c>
      <c r="K32" s="168"/>
      <c r="L32" s="168"/>
      <c r="M32" s="176" t="str">
        <f aca="false">IF(ISNUMBER(M29),VLOOKUP(M29,resultaat,46,0),"")</f>
        <v/>
      </c>
      <c r="N32" s="176"/>
      <c r="P32" s="168" t="s">
        <v>176</v>
      </c>
      <c r="Q32" s="168"/>
      <c r="R32" s="173"/>
      <c r="S32" s="173"/>
      <c r="T32" s="173"/>
      <c r="U32" s="173"/>
      <c r="V32" s="173"/>
      <c r="W32" s="173"/>
      <c r="X32" s="170"/>
      <c r="Y32" s="168" t="s">
        <v>175</v>
      </c>
      <c r="Z32" s="168"/>
      <c r="AA32" s="168"/>
      <c r="AB32" s="176" t="str">
        <f aca="false">IF(ISNUMBER(M32),M32,"")</f>
        <v/>
      </c>
      <c r="AC32" s="176"/>
    </row>
    <row r="33" customFormat="false" ht="17.1" hidden="false" customHeight="true" outlineLevel="0" collapsed="false">
      <c r="A33" s="177"/>
      <c r="B33" s="177"/>
      <c r="C33" s="177"/>
      <c r="D33" s="177"/>
      <c r="E33" s="177"/>
      <c r="F33" s="177"/>
      <c r="G33" s="177"/>
      <c r="H33" s="177"/>
      <c r="I33" s="178"/>
      <c r="J33" s="178"/>
      <c r="K33" s="178"/>
      <c r="L33" s="178"/>
      <c r="M33" s="178"/>
      <c r="N33" s="178"/>
      <c r="O33" s="178"/>
      <c r="P33" s="178" t="s">
        <v>176</v>
      </c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</row>
    <row r="34" customFormat="false" ht="17.1" hidden="false" customHeight="true" outlineLevel="0" collapsed="false">
      <c r="A34" s="168" t="s">
        <v>166</v>
      </c>
      <c r="B34" s="168"/>
      <c r="C34" s="169" t="str">
        <f aca="false">IF(ISNUMBER(M34),VLOOKUP(M34,spelers,2,0),"")</f>
        <v/>
      </c>
      <c r="D34" s="169"/>
      <c r="E34" s="169"/>
      <c r="F34" s="169"/>
      <c r="G34" s="169"/>
      <c r="H34" s="169"/>
      <c r="I34" s="170"/>
      <c r="J34" s="168" t="s">
        <v>167</v>
      </c>
      <c r="K34" s="168"/>
      <c r="L34" s="168"/>
      <c r="M34" s="171"/>
      <c r="N34" s="171"/>
      <c r="P34" s="168" t="s">
        <v>166</v>
      </c>
      <c r="Q34" s="168"/>
      <c r="R34" s="169" t="str">
        <f aca="false">IF(ISBLANK(C34),"",C34)</f>
        <v/>
      </c>
      <c r="S34" s="169"/>
      <c r="T34" s="169"/>
      <c r="U34" s="169"/>
      <c r="V34" s="169"/>
      <c r="W34" s="169"/>
      <c r="X34" s="170"/>
      <c r="Y34" s="168" t="s">
        <v>167</v>
      </c>
      <c r="Z34" s="168"/>
      <c r="AA34" s="168"/>
      <c r="AB34" s="172" t="str">
        <f aca="false">IF(ISNUMBER(M34),M34,"")</f>
        <v/>
      </c>
      <c r="AC34" s="172"/>
    </row>
    <row r="35" customFormat="false" ht="17.1" hidden="false" customHeight="true" outlineLevel="0" collapsed="false">
      <c r="A35" s="168" t="s">
        <v>168</v>
      </c>
      <c r="B35" s="168"/>
      <c r="C35" s="169" t="str">
        <f aca="false">IF(ISNUMBER(M34),VLOOKUP(M34,spelers,4,0),"")</f>
        <v/>
      </c>
      <c r="D35" s="169"/>
      <c r="E35" s="169"/>
      <c r="F35" s="169"/>
      <c r="G35" s="169"/>
      <c r="H35" s="169"/>
      <c r="I35" s="170"/>
      <c r="J35" s="168" t="s">
        <v>169</v>
      </c>
      <c r="K35" s="168"/>
      <c r="L35" s="168"/>
      <c r="M35" s="172" t="str">
        <f aca="false">IF(ISNUMBER(M34),VLOOKUP(M34,spelers,3,0),"")</f>
        <v/>
      </c>
      <c r="N35" s="172"/>
      <c r="P35" s="168" t="s">
        <v>170</v>
      </c>
      <c r="Q35" s="168"/>
      <c r="R35" s="173"/>
      <c r="S35" s="173"/>
      <c r="T35" s="173"/>
      <c r="U35" s="173"/>
      <c r="V35" s="173"/>
      <c r="W35" s="173"/>
      <c r="X35" s="170"/>
      <c r="Y35" s="168" t="s">
        <v>169</v>
      </c>
      <c r="Z35" s="168"/>
      <c r="AA35" s="168"/>
      <c r="AB35" s="172" t="str">
        <f aca="false">IF(ISNUMBER(M35),M35,"")</f>
        <v/>
      </c>
      <c r="AC35" s="172"/>
    </row>
    <row r="36" customFormat="false" ht="17.1" hidden="false" customHeight="true" outlineLevel="0" collapsed="false">
      <c r="A36" s="168" t="s">
        <v>141</v>
      </c>
      <c r="B36" s="168"/>
      <c r="C36" s="169" t="str">
        <f aca="false">IF(ISNUMBER(M34),VLOOKUP(M34,spelers,6,0),"")</f>
        <v/>
      </c>
      <c r="D36" s="169" t="s">
        <v>171</v>
      </c>
      <c r="E36" s="169"/>
      <c r="F36" s="169"/>
      <c r="G36" s="169"/>
      <c r="H36" s="169"/>
      <c r="I36" s="170"/>
      <c r="J36" s="168" t="s">
        <v>172</v>
      </c>
      <c r="K36" s="168"/>
      <c r="L36" s="168"/>
      <c r="M36" s="172" t="str">
        <f aca="false">IF(ISNUMBER(M34),VLOOKUP(M34,spelers,5,0),"")</f>
        <v/>
      </c>
      <c r="N36" s="172"/>
      <c r="P36" s="168" t="s">
        <v>173</v>
      </c>
      <c r="Q36" s="168"/>
      <c r="R36" s="174"/>
      <c r="S36" s="175" t="s">
        <v>171</v>
      </c>
      <c r="T36" s="175"/>
      <c r="U36" s="173"/>
      <c r="V36" s="173"/>
      <c r="W36" s="173"/>
      <c r="X36" s="170"/>
      <c r="Y36" s="168" t="s">
        <v>172</v>
      </c>
      <c r="Z36" s="168"/>
      <c r="AA36" s="168"/>
      <c r="AB36" s="172" t="str">
        <f aca="false">IF(ISNUMBER(M36),M36,"")</f>
        <v/>
      </c>
      <c r="AC36" s="172"/>
    </row>
    <row r="37" customFormat="false" ht="17.1" hidden="false" customHeight="true" outlineLevel="0" collapsed="false">
      <c r="A37" s="133"/>
      <c r="B37" s="133"/>
      <c r="C37" s="133"/>
      <c r="D37" s="133"/>
      <c r="E37" s="133"/>
      <c r="F37" s="133"/>
      <c r="G37" s="133"/>
      <c r="H37" s="133"/>
      <c r="I37" s="170"/>
      <c r="J37" s="168" t="s">
        <v>175</v>
      </c>
      <c r="K37" s="168"/>
      <c r="L37" s="168"/>
      <c r="M37" s="176" t="str">
        <f aca="false">IF(ISNUMBER(M34),VLOOKUP(M34,resultaat,46,0),"")</f>
        <v/>
      </c>
      <c r="N37" s="176"/>
      <c r="P37" s="168" t="s">
        <v>176</v>
      </c>
      <c r="Q37" s="168"/>
      <c r="R37" s="173"/>
      <c r="S37" s="173"/>
      <c r="T37" s="173"/>
      <c r="U37" s="173"/>
      <c r="V37" s="173"/>
      <c r="W37" s="173"/>
      <c r="X37" s="170"/>
      <c r="Y37" s="168" t="s">
        <v>175</v>
      </c>
      <c r="Z37" s="168"/>
      <c r="AA37" s="168"/>
      <c r="AB37" s="176" t="str">
        <f aca="false">IF(ISNUMBER(M37),M37,"")</f>
        <v/>
      </c>
      <c r="AC37" s="176"/>
    </row>
    <row r="38" customFormat="false" ht="16.5" hidden="false" customHeight="true" outlineLevel="0" collapsed="false">
      <c r="A38" s="167" t="s">
        <v>177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P38" s="167" t="s">
        <v>177</v>
      </c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</row>
    <row r="39" customFormat="false" ht="16.5" hidden="false" customHeight="true" outlineLevel="0" collapsed="false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</row>
    <row r="40" customFormat="false" ht="17.1" hidden="false" customHeight="true" outlineLevel="0" collapsed="false">
      <c r="A40" s="168" t="s">
        <v>166</v>
      </c>
      <c r="B40" s="168"/>
      <c r="C40" s="169" t="str">
        <f aca="false">IF(ISNUMBER(M40),VLOOKUP(M40,spelers,2,0),"")</f>
        <v/>
      </c>
      <c r="D40" s="169"/>
      <c r="E40" s="169"/>
      <c r="F40" s="169"/>
      <c r="G40" s="169"/>
      <c r="H40" s="169"/>
      <c r="I40" s="170"/>
      <c r="J40" s="168" t="s">
        <v>167</v>
      </c>
      <c r="K40" s="168"/>
      <c r="L40" s="168"/>
      <c r="M40" s="171"/>
      <c r="N40" s="171"/>
      <c r="P40" s="168" t="s">
        <v>166</v>
      </c>
      <c r="Q40" s="168"/>
      <c r="R40" s="169" t="str">
        <f aca="false">IF(ISBLANK(C40),"",C40)</f>
        <v/>
      </c>
      <c r="S40" s="169"/>
      <c r="T40" s="169"/>
      <c r="U40" s="169"/>
      <c r="V40" s="169"/>
      <c r="W40" s="169"/>
      <c r="X40" s="170"/>
      <c r="Y40" s="168" t="s">
        <v>167</v>
      </c>
      <c r="Z40" s="168"/>
      <c r="AA40" s="168"/>
      <c r="AB40" s="172" t="str">
        <f aca="false">IF(ISNUMBER(M40),M40,"")</f>
        <v/>
      </c>
      <c r="AC40" s="172"/>
    </row>
    <row r="41" customFormat="false" ht="17.1" hidden="false" customHeight="true" outlineLevel="0" collapsed="false">
      <c r="A41" s="168" t="s">
        <v>168</v>
      </c>
      <c r="B41" s="168"/>
      <c r="C41" s="169" t="str">
        <f aca="false">IF(ISNUMBER(M40),VLOOKUP(M40,spelers,4,0),"")</f>
        <v/>
      </c>
      <c r="D41" s="169"/>
      <c r="E41" s="169"/>
      <c r="F41" s="169"/>
      <c r="G41" s="169"/>
      <c r="H41" s="169"/>
      <c r="I41" s="170"/>
      <c r="J41" s="168" t="s">
        <v>169</v>
      </c>
      <c r="K41" s="168"/>
      <c r="L41" s="168"/>
      <c r="M41" s="172" t="str">
        <f aca="false">IF(ISNUMBER(M40),VLOOKUP(M40,spelers,3,0),"")</f>
        <v/>
      </c>
      <c r="N41" s="172"/>
      <c r="P41" s="168" t="s">
        <v>170</v>
      </c>
      <c r="Q41" s="168"/>
      <c r="R41" s="173"/>
      <c r="S41" s="173"/>
      <c r="T41" s="173"/>
      <c r="U41" s="173"/>
      <c r="V41" s="173"/>
      <c r="W41" s="173"/>
      <c r="X41" s="170"/>
      <c r="Y41" s="168" t="s">
        <v>169</v>
      </c>
      <c r="Z41" s="168"/>
      <c r="AA41" s="168"/>
      <c r="AB41" s="172" t="str">
        <f aca="false">IF(ISNUMBER(M41),M41,"")</f>
        <v/>
      </c>
      <c r="AC41" s="172"/>
    </row>
    <row r="42" customFormat="false" ht="17.1" hidden="false" customHeight="true" outlineLevel="0" collapsed="false">
      <c r="A42" s="168" t="s">
        <v>141</v>
      </c>
      <c r="B42" s="168"/>
      <c r="C42" s="169" t="str">
        <f aca="false">IF(ISNUMBER(M40),VLOOKUP(M40,spelers,6,0),"")</f>
        <v/>
      </c>
      <c r="D42" s="169" t="s">
        <v>171</v>
      </c>
      <c r="E42" s="169"/>
      <c r="F42" s="169"/>
      <c r="G42" s="169"/>
      <c r="H42" s="169"/>
      <c r="I42" s="170"/>
      <c r="J42" s="168" t="s">
        <v>172</v>
      </c>
      <c r="K42" s="168"/>
      <c r="L42" s="168"/>
      <c r="M42" s="172" t="str">
        <f aca="false">IF(ISNUMBER(M40),VLOOKUP(M40,spelers,5,0),"")</f>
        <v/>
      </c>
      <c r="N42" s="172"/>
      <c r="P42" s="168" t="s">
        <v>173</v>
      </c>
      <c r="Q42" s="168"/>
      <c r="R42" s="174"/>
      <c r="S42" s="175" t="s">
        <v>171</v>
      </c>
      <c r="T42" s="175"/>
      <c r="U42" s="173"/>
      <c r="V42" s="173"/>
      <c r="W42" s="173"/>
      <c r="X42" s="170"/>
      <c r="Y42" s="168" t="s">
        <v>172</v>
      </c>
      <c r="Z42" s="168"/>
      <c r="AA42" s="168"/>
      <c r="AB42" s="172" t="str">
        <f aca="false">IF(ISNUMBER(M42),M42,"")</f>
        <v/>
      </c>
      <c r="AC42" s="172"/>
    </row>
    <row r="43" customFormat="false" ht="17.1" hidden="false" customHeight="true" outlineLevel="0" collapsed="false">
      <c r="A43" s="133"/>
      <c r="B43" s="133"/>
      <c r="C43" s="133"/>
      <c r="D43" s="133"/>
      <c r="E43" s="133"/>
      <c r="F43" s="133"/>
      <c r="G43" s="133"/>
      <c r="H43" s="133"/>
      <c r="I43" s="170"/>
      <c r="J43" s="168" t="s">
        <v>175</v>
      </c>
      <c r="K43" s="168"/>
      <c r="L43" s="168"/>
      <c r="M43" s="176" t="str">
        <f aca="false">IF(ISNUMBER(M40),VLOOKUP(M40,resultaat,46,0),"")</f>
        <v/>
      </c>
      <c r="N43" s="176"/>
      <c r="P43" s="168" t="s">
        <v>176</v>
      </c>
      <c r="Q43" s="168"/>
      <c r="R43" s="173"/>
      <c r="S43" s="173"/>
      <c r="T43" s="173"/>
      <c r="U43" s="173"/>
      <c r="V43" s="173"/>
      <c r="W43" s="173"/>
      <c r="X43" s="170"/>
      <c r="Y43" s="168" t="s">
        <v>175</v>
      </c>
      <c r="Z43" s="168"/>
      <c r="AA43" s="168"/>
      <c r="AB43" s="176" t="str">
        <f aca="false">IF(ISNUMBER(M43),M43,"")</f>
        <v/>
      </c>
      <c r="AC43" s="176"/>
    </row>
    <row r="44" customFormat="false" ht="17.1" hidden="false" customHeight="true" outlineLevel="0" collapsed="false">
      <c r="A44" s="177"/>
      <c r="B44" s="177"/>
      <c r="C44" s="177"/>
      <c r="D44" s="177"/>
      <c r="E44" s="177"/>
      <c r="F44" s="177"/>
      <c r="G44" s="177"/>
      <c r="H44" s="177"/>
      <c r="I44" s="178"/>
      <c r="J44" s="178"/>
      <c r="K44" s="178"/>
      <c r="L44" s="178"/>
      <c r="M44" s="178"/>
      <c r="N44" s="178"/>
      <c r="O44" s="178"/>
      <c r="P44" s="178" t="s">
        <v>176</v>
      </c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</row>
    <row r="45" customFormat="false" ht="17.1" hidden="false" customHeight="true" outlineLevel="0" collapsed="false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customFormat="false" ht="12.75" hidden="false" customHeight="true" outlineLevel="0" collapsed="false">
      <c r="A46" s="168" t="s">
        <v>178</v>
      </c>
      <c r="B46" s="168"/>
      <c r="C46" s="152"/>
      <c r="D46" s="152"/>
      <c r="E46" s="180"/>
      <c r="F46" s="168" t="s">
        <v>179</v>
      </c>
      <c r="G46" s="144"/>
      <c r="H46" s="144"/>
      <c r="I46" s="144"/>
      <c r="J46" s="170"/>
      <c r="K46" s="181" t="s">
        <v>180</v>
      </c>
      <c r="L46" s="182"/>
      <c r="M46" s="182"/>
      <c r="N46" s="182"/>
    </row>
    <row r="47" customFormat="false" ht="12.75" hidden="false" customHeight="true" outlineLevel="0" collapsed="false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</row>
    <row r="48" customFormat="false" ht="12.75" hidden="false" customHeight="true" outlineLevel="0" collapsed="false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</row>
    <row r="49" customFormat="false" ht="12.75" hidden="false" customHeight="true" outlineLevel="0" collapsed="false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</row>
    <row r="50" customFormat="false" ht="12.75" hidden="false" customHeight="true" outlineLevel="0" collapsed="false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</row>
    <row r="51" customFormat="false" ht="12.75" hidden="false" customHeight="true" outlineLevel="0" collapsed="false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</row>
    <row r="52" customFormat="false" ht="12.75" hidden="false" customHeight="true" outlineLevel="0" collapsed="false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</row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65">
    <mergeCell ref="A1:N1"/>
    <mergeCell ref="A2:N2"/>
    <mergeCell ref="A3:D3"/>
    <mergeCell ref="F3:G3"/>
    <mergeCell ref="H3:J3"/>
    <mergeCell ref="K3:N3"/>
    <mergeCell ref="A4:J4"/>
    <mergeCell ref="K4:N4"/>
    <mergeCell ref="A5:J5"/>
    <mergeCell ref="K5:N5"/>
    <mergeCell ref="A6:D6"/>
    <mergeCell ref="E6:N6"/>
    <mergeCell ref="A7:D7"/>
    <mergeCell ref="E7:I7"/>
    <mergeCell ref="J7:K7"/>
    <mergeCell ref="L7:N7"/>
    <mergeCell ref="A8:N8"/>
    <mergeCell ref="A9:N9"/>
    <mergeCell ref="A10:C10"/>
    <mergeCell ref="D10:H10"/>
    <mergeCell ref="I10:K10"/>
    <mergeCell ref="L10:N10"/>
    <mergeCell ref="A11:N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A21:N21"/>
    <mergeCell ref="A22:N22"/>
    <mergeCell ref="A23:N23"/>
    <mergeCell ref="A24:B24"/>
    <mergeCell ref="C24:E24"/>
    <mergeCell ref="F24:G24"/>
    <mergeCell ref="H24:J24"/>
    <mergeCell ref="K24:L24"/>
    <mergeCell ref="M24:N24"/>
    <mergeCell ref="A25:N25"/>
    <mergeCell ref="P25:AC25"/>
    <mergeCell ref="A26:N26"/>
    <mergeCell ref="P26:AC26"/>
    <mergeCell ref="A27:N28"/>
    <mergeCell ref="P27:AC28"/>
    <mergeCell ref="A29:B29"/>
    <mergeCell ref="C29:H29"/>
    <mergeCell ref="J29:L29"/>
    <mergeCell ref="M29:N29"/>
    <mergeCell ref="P29:Q29"/>
    <mergeCell ref="R29:W29"/>
    <mergeCell ref="Y29:AA29"/>
    <mergeCell ref="AB29:AC29"/>
    <mergeCell ref="A30:B30"/>
    <mergeCell ref="C30:H30"/>
    <mergeCell ref="J30:L30"/>
    <mergeCell ref="M30:N30"/>
    <mergeCell ref="P30:Q30"/>
    <mergeCell ref="R30:W30"/>
    <mergeCell ref="Y30:AA30"/>
    <mergeCell ref="AB30:AC30"/>
    <mergeCell ref="A31:B31"/>
    <mergeCell ref="C31:H31"/>
    <mergeCell ref="J31:L31"/>
    <mergeCell ref="M31:N31"/>
    <mergeCell ref="P31:Q31"/>
    <mergeCell ref="S31:T31"/>
    <mergeCell ref="U31:W31"/>
    <mergeCell ref="Y31:AA31"/>
    <mergeCell ref="AB31:AC31"/>
    <mergeCell ref="A32:H32"/>
    <mergeCell ref="J32:L32"/>
    <mergeCell ref="M32:N32"/>
    <mergeCell ref="P32:Q32"/>
    <mergeCell ref="R32:W32"/>
    <mergeCell ref="Y32:AA32"/>
    <mergeCell ref="AB32:AC32"/>
    <mergeCell ref="A33:H33"/>
    <mergeCell ref="I33:N33"/>
    <mergeCell ref="O33:T33"/>
    <mergeCell ref="U33:Z33"/>
    <mergeCell ref="A34:B34"/>
    <mergeCell ref="C34:H34"/>
    <mergeCell ref="J34:L34"/>
    <mergeCell ref="M34:N34"/>
    <mergeCell ref="P34:Q34"/>
    <mergeCell ref="R34:W34"/>
    <mergeCell ref="Y34:AA34"/>
    <mergeCell ref="AB34:AC34"/>
    <mergeCell ref="A35:B35"/>
    <mergeCell ref="C35:H35"/>
    <mergeCell ref="J35:L35"/>
    <mergeCell ref="M35:N35"/>
    <mergeCell ref="P35:Q35"/>
    <mergeCell ref="R35:W35"/>
    <mergeCell ref="Y35:AA35"/>
    <mergeCell ref="AB35:AC35"/>
    <mergeCell ref="A36:B36"/>
    <mergeCell ref="C36:H36"/>
    <mergeCell ref="J36:L36"/>
    <mergeCell ref="M36:N36"/>
    <mergeCell ref="P36:Q36"/>
    <mergeCell ref="S36:T36"/>
    <mergeCell ref="U36:W36"/>
    <mergeCell ref="Y36:AA36"/>
    <mergeCell ref="AB36:AC36"/>
    <mergeCell ref="A37:H37"/>
    <mergeCell ref="J37:L37"/>
    <mergeCell ref="M37:N37"/>
    <mergeCell ref="P37:Q37"/>
    <mergeCell ref="R37:W37"/>
    <mergeCell ref="Y37:AA37"/>
    <mergeCell ref="AB37:AC37"/>
    <mergeCell ref="A38:N39"/>
    <mergeCell ref="P38:AC39"/>
    <mergeCell ref="A40:B40"/>
    <mergeCell ref="C40:H40"/>
    <mergeCell ref="J40:L40"/>
    <mergeCell ref="M40:N40"/>
    <mergeCell ref="P40:Q40"/>
    <mergeCell ref="R40:W40"/>
    <mergeCell ref="Y40:AA40"/>
    <mergeCell ref="AB40:AC40"/>
    <mergeCell ref="A41:B41"/>
    <mergeCell ref="C41:H41"/>
    <mergeCell ref="J41:L41"/>
    <mergeCell ref="M41:N41"/>
    <mergeCell ref="P41:Q41"/>
    <mergeCell ref="R41:W41"/>
    <mergeCell ref="Y41:AA41"/>
    <mergeCell ref="AB41:AC41"/>
    <mergeCell ref="A42:B42"/>
    <mergeCell ref="C42:H42"/>
    <mergeCell ref="J42:L42"/>
    <mergeCell ref="M42:N42"/>
    <mergeCell ref="P42:Q42"/>
    <mergeCell ref="S42:T42"/>
    <mergeCell ref="U42:W42"/>
    <mergeCell ref="Y42:AA42"/>
    <mergeCell ref="AB42:AC42"/>
    <mergeCell ref="A43:H43"/>
    <mergeCell ref="J43:L43"/>
    <mergeCell ref="M43:N43"/>
    <mergeCell ref="P43:Q43"/>
    <mergeCell ref="R43:W43"/>
    <mergeCell ref="Y43:AA43"/>
    <mergeCell ref="AB43:AC43"/>
    <mergeCell ref="A44:H44"/>
    <mergeCell ref="I44:N44"/>
    <mergeCell ref="O44:T44"/>
    <mergeCell ref="U44:Z44"/>
    <mergeCell ref="A45:N45"/>
    <mergeCell ref="P45:AC45"/>
    <mergeCell ref="A46:B46"/>
    <mergeCell ref="C46:D46"/>
    <mergeCell ref="G46:I46"/>
    <mergeCell ref="L46:N46"/>
    <mergeCell ref="A47:N47"/>
    <mergeCell ref="A48:N48"/>
    <mergeCell ref="A49:N49"/>
    <mergeCell ref="A50:N50"/>
    <mergeCell ref="A51:N51"/>
    <mergeCell ref="A52:N52"/>
  </mergeCells>
  <conditionalFormatting sqref="L7 D10 L10 B13:C20 M13:N20 C46 G46 M29 M34 M40 R30:R32 R35:R37 R41:R43 U31 U36 U42 L46">
    <cfRule type="cellIs" priority="2" operator="equal" aboveAverage="0" equalAverage="0" bottom="0" percent="0" rank="0" text="" dxfId="12">
      <formula>""</formula>
    </cfRule>
  </conditionalFormatting>
  <dataValidations count="2">
    <dataValidation allowBlank="true" operator="equal" showDropDown="false" showErrorMessage="true" showInputMessage="false" sqref="B13:B20" type="list">
      <formula1>TOTAALOVERZICHT!$B$8:$B$67</formula1>
      <formula2>0</formula2>
    </dataValidation>
    <dataValidation allowBlank="true" operator="equal" showDropDown="false" showErrorMessage="true" showInputMessage="false" sqref="M29 M34 M40" type="list">
      <formula1>'UITSLAG DF'!$B$13:$B$20</formula1>
      <formula2>0</formula2>
    </dataValidation>
  </dataValidations>
  <printOptions headings="false" gridLines="false" gridLinesSet="true" horizontalCentered="true" verticalCentered="true"/>
  <pageMargins left="0.39375" right="0.39375" top="0.39375" bottom="0.39375" header="0.511805555555555" footer="0.511805555555555"/>
  <pageSetup paperSize="9" scale="8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4" man="true" max="65535" min="0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ColWidth="11.58984375" defaultRowHeight="12.75" zeroHeight="false" outlineLevelRow="0" outlineLevelCol="0"/>
  <cols>
    <col collapsed="false" customWidth="true" hidden="false" outlineLevel="0" max="1" min="1" style="185" width="4.37"/>
    <col collapsed="false" customWidth="false" hidden="false" outlineLevel="0" max="3" min="2" style="185" width="11.57"/>
    <col collapsed="false" customWidth="true" hidden="false" outlineLevel="0" max="4" min="4" style="185" width="12.15"/>
    <col collapsed="false" customWidth="false" hidden="false" outlineLevel="0" max="5" min="5" style="185" width="11.57"/>
    <col collapsed="false" customWidth="true" hidden="false" outlineLevel="0" max="6" min="6" style="185" width="10.19"/>
    <col collapsed="false" customWidth="true" hidden="false" outlineLevel="0" max="12" min="7" style="185" width="7.64"/>
    <col collapsed="false" customWidth="true" hidden="false" outlineLevel="0" max="13" min="13" style="185" width="4.39"/>
    <col collapsed="false" customWidth="true" hidden="false" outlineLevel="0" max="14" min="14" style="185" width="12.22"/>
    <col collapsed="false" customWidth="true" hidden="false" outlineLevel="0" max="15" min="15" style="185" width="10.41"/>
    <col collapsed="false" customWidth="true" hidden="false" outlineLevel="0" max="17" min="16" style="185" width="5.83"/>
    <col collapsed="false" customWidth="true" hidden="false" outlineLevel="0" max="20" min="18" style="185" width="6.81"/>
    <col collapsed="false" customWidth="true" hidden="false" outlineLevel="0" max="21" min="21" style="185" width="5.96"/>
    <col collapsed="false" customWidth="true" hidden="false" outlineLevel="0" max="23" min="22" style="185" width="7.65"/>
    <col collapsed="false" customWidth="true" hidden="false" outlineLevel="0" max="24" min="24" style="185" width="6.11"/>
    <col collapsed="false" customWidth="true" hidden="false" outlineLevel="0" max="26" min="25" style="185" width="6.67"/>
    <col collapsed="false" customWidth="false" hidden="false" outlineLevel="0" max="257" min="27" style="185" width="11.57"/>
  </cols>
  <sheetData>
    <row r="1" customFormat="false" ht="120.1" hidden="false" customHeight="true" outlineLevel="0" collapsed="false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customFormat="false" ht="7.45" hidden="false" customHeight="true" outlineLevel="0" collapsed="false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customFormat="false" ht="17" hidden="false" customHeight="true" outlineLevel="0" collapsed="false">
      <c r="A3" s="188" t="s">
        <v>181</v>
      </c>
      <c r="B3" s="188"/>
      <c r="C3" s="188"/>
      <c r="D3" s="188"/>
      <c r="E3" s="188"/>
      <c r="F3" s="189" t="s">
        <v>182</v>
      </c>
      <c r="G3" s="189"/>
      <c r="H3" s="189"/>
      <c r="I3" s="189"/>
      <c r="J3" s="189"/>
      <c r="K3" s="189"/>
      <c r="L3" s="189"/>
    </row>
    <row r="4" customFormat="false" ht="13.3" hidden="false" customHeight="true" outlineLevel="0" collapsed="false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customFormat="false" ht="17" hidden="false" customHeight="true" outlineLevel="0" collapsed="false">
      <c r="A5" s="190" t="s">
        <v>183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customFormat="false" ht="17" hidden="false" customHeight="true" outlineLevel="0" collapsed="false">
      <c r="A6" s="191" t="str">
        <f aca="false">IF(ISNUMBER(TOTAALOVERZICHT!BA8),TOTAALOVERZICHT!G1,"")</f>
        <v/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customFormat="false" ht="13.3" hidden="false" customHeight="true" outlineLevel="0" collapsed="false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</row>
    <row r="8" customFormat="false" ht="17" hidden="false" customHeight="true" outlineLevel="0" collapsed="false">
      <c r="A8" s="193" t="s">
        <v>184</v>
      </c>
      <c r="B8" s="193"/>
      <c r="C8" s="193"/>
      <c r="D8" s="194"/>
      <c r="E8" s="193" t="s">
        <v>185</v>
      </c>
      <c r="F8" s="193"/>
      <c r="G8" s="193"/>
      <c r="H8" s="193"/>
      <c r="I8" s="195"/>
      <c r="J8" s="195"/>
      <c r="K8" s="195"/>
      <c r="L8" s="195"/>
    </row>
    <row r="9" customFormat="false" ht="13.3" hidden="false" customHeight="true" outlineLevel="0" collapsed="false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</row>
    <row r="10" customFormat="false" ht="13.3" hidden="false" customHeight="true" outlineLevel="0" collapsed="false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</row>
    <row r="11" customFormat="false" ht="17" hidden="false" customHeight="true" outlineLevel="0" collapsed="false">
      <c r="A11" s="197" t="s">
        <v>186</v>
      </c>
      <c r="B11" s="197"/>
      <c r="C11" s="197"/>
      <c r="D11" s="198"/>
      <c r="E11" s="198"/>
      <c r="F11" s="198"/>
      <c r="G11" s="199" t="s">
        <v>187</v>
      </c>
      <c r="H11" s="199"/>
      <c r="I11" s="198"/>
      <c r="J11" s="198"/>
      <c r="K11" s="198"/>
      <c r="L11" s="198"/>
    </row>
    <row r="12" customFormat="false" ht="13.3" hidden="false" customHeight="true" outlineLevel="0" collapsed="false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</row>
    <row r="13" customFormat="false" ht="17" hidden="false" customHeight="true" outlineLevel="0" collapsed="false">
      <c r="A13" s="201"/>
      <c r="B13" s="202" t="s">
        <v>188</v>
      </c>
      <c r="C13" s="203" t="s">
        <v>189</v>
      </c>
      <c r="D13" s="203"/>
      <c r="E13" s="204" t="s">
        <v>190</v>
      </c>
      <c r="F13" s="204"/>
      <c r="G13" s="202" t="s">
        <v>191</v>
      </c>
      <c r="H13" s="202" t="s">
        <v>192</v>
      </c>
      <c r="I13" s="202" t="s">
        <v>193</v>
      </c>
      <c r="J13" s="205" t="s">
        <v>194</v>
      </c>
      <c r="K13" s="205" t="s">
        <v>195</v>
      </c>
      <c r="L13" s="202" t="s">
        <v>196</v>
      </c>
    </row>
    <row r="14" customFormat="false" ht="17" hidden="false" customHeight="true" outlineLevel="0" collapsed="false">
      <c r="A14" s="206" t="n">
        <v>1</v>
      </c>
      <c r="B14" s="207"/>
      <c r="C14" s="208" t="str">
        <f aca="false">IF(ISNUMBER($B14),VLOOKUP($B14,spelers,2,0),"")</f>
        <v/>
      </c>
      <c r="D14" s="208"/>
      <c r="E14" s="208" t="str">
        <f aca="false">IF(ISNUMBER($B14),VLOOKUP($B14,spelers,4,0),"")</f>
        <v/>
      </c>
      <c r="F14" s="208"/>
      <c r="G14" s="209" t="str">
        <f aca="false">IF(ISNUMBER($B14),VLOOKUP($B14,resultaat,51,0),"")</f>
        <v/>
      </c>
      <c r="H14" s="209" t="str">
        <f aca="false">IF(ISNUMBER($B14),VLOOKUP($B14,resultaat,52,0),"")</f>
        <v/>
      </c>
      <c r="I14" s="209" t="str">
        <f aca="false">IF(ISNUMBER($B14),VLOOKUP($B14,resultaat,53,0),"")</f>
        <v/>
      </c>
      <c r="J14" s="210" t="str">
        <f aca="false">IF(ISNUMBER(I14),ROUNDDOWN(H14/I14,3),"")</f>
        <v/>
      </c>
      <c r="K14" s="211"/>
      <c r="L14" s="212"/>
    </row>
    <row r="15" customFormat="false" ht="17" hidden="false" customHeight="true" outlineLevel="0" collapsed="false">
      <c r="A15" s="213" t="n">
        <v>2</v>
      </c>
      <c r="B15" s="214"/>
      <c r="C15" s="215" t="str">
        <f aca="false">IF(ISNUMBER($B15),VLOOKUP($B15,spelers,2,0),"")</f>
        <v/>
      </c>
      <c r="D15" s="215"/>
      <c r="E15" s="215" t="str">
        <f aca="false">IF(ISNUMBER($B15),VLOOKUP($B15,spelers,4,0),"")</f>
        <v/>
      </c>
      <c r="F15" s="215"/>
      <c r="G15" s="216" t="str">
        <f aca="false">IF(ISNUMBER($B15),VLOOKUP($B15,resultaat,51,0),"")</f>
        <v/>
      </c>
      <c r="H15" s="216" t="str">
        <f aca="false">IF(ISNUMBER($B15),VLOOKUP($B15,resultaat,52,0),"")</f>
        <v/>
      </c>
      <c r="I15" s="216" t="str">
        <f aca="false">IF(ISNUMBER($B15),VLOOKUP($B15,resultaat,53,0),"")</f>
        <v/>
      </c>
      <c r="J15" s="217" t="str">
        <f aca="false">IF(ISNUMBER(I15),ROUNDDOWN(H15/I15,3),"")</f>
        <v/>
      </c>
      <c r="K15" s="218"/>
      <c r="L15" s="219"/>
    </row>
    <row r="16" customFormat="false" ht="17" hidden="false" customHeight="true" outlineLevel="0" collapsed="false">
      <c r="A16" s="213" t="n">
        <v>3</v>
      </c>
      <c r="B16" s="214"/>
      <c r="C16" s="215" t="str">
        <f aca="false">IF(ISNUMBER($B16),VLOOKUP($B16,spelers,2,0),"")</f>
        <v/>
      </c>
      <c r="D16" s="215"/>
      <c r="E16" s="215" t="str">
        <f aca="false">IF(ISNUMBER($B16),VLOOKUP($B16,spelers,4,0),"")</f>
        <v/>
      </c>
      <c r="F16" s="215"/>
      <c r="G16" s="216" t="str">
        <f aca="false">IF(ISNUMBER($B16),VLOOKUP($B16,resultaat,51,0),"")</f>
        <v/>
      </c>
      <c r="H16" s="216" t="str">
        <f aca="false">IF(ISNUMBER($B16),VLOOKUP($B16,resultaat,52,0),"")</f>
        <v/>
      </c>
      <c r="I16" s="216" t="str">
        <f aca="false">IF(ISNUMBER($B16),VLOOKUP($B16,resultaat,53,0),"")</f>
        <v/>
      </c>
      <c r="J16" s="217" t="str">
        <f aca="false">IF(ISNUMBER(I16),ROUNDDOWN(H16/I16,3),"")</f>
        <v/>
      </c>
      <c r="K16" s="218"/>
      <c r="L16" s="219"/>
    </row>
    <row r="17" customFormat="false" ht="17" hidden="false" customHeight="true" outlineLevel="0" collapsed="false">
      <c r="A17" s="213" t="n">
        <v>4</v>
      </c>
      <c r="B17" s="214"/>
      <c r="C17" s="215" t="str">
        <f aca="false">IF(ISNUMBER($B17),VLOOKUP($B17,spelers,2,0),"")</f>
        <v/>
      </c>
      <c r="D17" s="215"/>
      <c r="E17" s="215" t="str">
        <f aca="false">IF(ISNUMBER($B17),VLOOKUP($B17,spelers,4,0),"")</f>
        <v/>
      </c>
      <c r="F17" s="215"/>
      <c r="G17" s="216" t="str">
        <f aca="false">IF(ISNUMBER($B17),VLOOKUP($B17,resultaat,51,0),"")</f>
        <v/>
      </c>
      <c r="H17" s="216" t="str">
        <f aca="false">IF(ISNUMBER($B17),VLOOKUP($B17,resultaat,52,0),"")</f>
        <v/>
      </c>
      <c r="I17" s="216" t="str">
        <f aca="false">IF(ISNUMBER($B17),VLOOKUP($B17,resultaat,53,0),"")</f>
        <v/>
      </c>
      <c r="J17" s="217" t="str">
        <f aca="false">IF(ISNUMBER(I17),ROUNDDOWN(H17/I17,3),"")</f>
        <v/>
      </c>
      <c r="K17" s="218"/>
      <c r="L17" s="219"/>
    </row>
    <row r="18" customFormat="false" ht="17" hidden="false" customHeight="true" outlineLevel="0" collapsed="false">
      <c r="A18" s="213" t="n">
        <v>5</v>
      </c>
      <c r="B18" s="214"/>
      <c r="C18" s="215" t="str">
        <f aca="false">IF(ISNUMBER($B18),VLOOKUP($B18,spelers,2,0),"")</f>
        <v/>
      </c>
      <c r="D18" s="215"/>
      <c r="E18" s="215" t="str">
        <f aca="false">IF(ISNUMBER($B18),VLOOKUP($B18,spelers,4,0),"")</f>
        <v/>
      </c>
      <c r="F18" s="215"/>
      <c r="G18" s="216" t="str">
        <f aca="false">IF(ISNUMBER($B18),VLOOKUP($B18,resultaat,51,0),"")</f>
        <v/>
      </c>
      <c r="H18" s="216" t="str">
        <f aca="false">IF(ISNUMBER($B18),VLOOKUP($B18,resultaat,52,0),"")</f>
        <v/>
      </c>
      <c r="I18" s="216" t="str">
        <f aca="false">IF(ISNUMBER($B18),VLOOKUP($B18,resultaat,53,0),"")</f>
        <v/>
      </c>
      <c r="J18" s="217" t="str">
        <f aca="false">IF(ISNUMBER(I18),ROUNDDOWN(H18/I18,3),"")</f>
        <v/>
      </c>
      <c r="K18" s="218"/>
      <c r="L18" s="219"/>
    </row>
    <row r="19" customFormat="false" ht="17" hidden="false" customHeight="true" outlineLevel="0" collapsed="false">
      <c r="A19" s="213" t="n">
        <v>6</v>
      </c>
      <c r="B19" s="214"/>
      <c r="C19" s="215" t="str">
        <f aca="false">IF(ISNUMBER($B19),VLOOKUP($B19,spelers,2,0),"")</f>
        <v/>
      </c>
      <c r="D19" s="215"/>
      <c r="E19" s="215" t="str">
        <f aca="false">IF(ISNUMBER($B19),VLOOKUP($B19,spelers,4,0),"")</f>
        <v/>
      </c>
      <c r="F19" s="215"/>
      <c r="G19" s="216" t="str">
        <f aca="false">IF(ISNUMBER($B19),VLOOKUP($B19,resultaat,51,0),"")</f>
        <v/>
      </c>
      <c r="H19" s="216" t="str">
        <f aca="false">IF(ISNUMBER($B19),VLOOKUP($B19,resultaat,52,0),"")</f>
        <v/>
      </c>
      <c r="I19" s="216" t="str">
        <f aca="false">IF(ISNUMBER($B19),VLOOKUP($B19,resultaat,53,0),"")</f>
        <v/>
      </c>
      <c r="J19" s="217" t="str">
        <f aca="false">IF(ISNUMBER(I19),ROUNDDOWN(H19/I19,3),"")</f>
        <v/>
      </c>
      <c r="K19" s="218"/>
      <c r="L19" s="219"/>
    </row>
    <row r="20" customFormat="false" ht="17" hidden="false" customHeight="true" outlineLevel="0" collapsed="false">
      <c r="A20" s="213" t="n">
        <v>7</v>
      </c>
      <c r="B20" s="214"/>
      <c r="C20" s="215" t="str">
        <f aca="false">IF(ISNUMBER($B20),VLOOKUP($B20,spelers,2,0),"")</f>
        <v/>
      </c>
      <c r="D20" s="215"/>
      <c r="E20" s="215" t="str">
        <f aca="false">IF(ISNUMBER($B20),VLOOKUP($B20,spelers,4,0),"")</f>
        <v/>
      </c>
      <c r="F20" s="215"/>
      <c r="G20" s="216" t="str">
        <f aca="false">IF(ISNUMBER($B20),VLOOKUP($B20,resultaat,51,0),"")</f>
        <v/>
      </c>
      <c r="H20" s="216" t="str">
        <f aca="false">IF(ISNUMBER($B20),VLOOKUP($B20,resultaat,52,0),"")</f>
        <v/>
      </c>
      <c r="I20" s="216" t="str">
        <f aca="false">IF(ISNUMBER($B20),VLOOKUP($B20,resultaat,53,0),"")</f>
        <v/>
      </c>
      <c r="J20" s="217" t="str">
        <f aca="false">IF(ISNUMBER(I20),ROUNDDOWN(H20/I20,3),"")</f>
        <v/>
      </c>
      <c r="K20" s="218"/>
      <c r="L20" s="219"/>
    </row>
    <row r="21" customFormat="false" ht="17" hidden="false" customHeight="true" outlineLevel="0" collapsed="false">
      <c r="A21" s="220" t="n">
        <v>8</v>
      </c>
      <c r="B21" s="221"/>
      <c r="C21" s="222" t="str">
        <f aca="false">IF(ISNUMBER($B21),VLOOKUP($B21,spelers,2,0),"")</f>
        <v/>
      </c>
      <c r="D21" s="222"/>
      <c r="E21" s="222" t="str">
        <f aca="false">IF(ISNUMBER($B21),VLOOKUP($B21,spelers,4,0),"")</f>
        <v/>
      </c>
      <c r="F21" s="222"/>
      <c r="G21" s="223" t="str">
        <f aca="false">IF(ISNUMBER($B21),VLOOKUP($B21,resultaat,51,0),"")</f>
        <v/>
      </c>
      <c r="H21" s="223" t="str">
        <f aca="false">IF(ISNUMBER($B21),VLOOKUP($B21,resultaat,52,0),"")</f>
        <v/>
      </c>
      <c r="I21" s="223" t="str">
        <f aca="false">IF(ISNUMBER($B21),VLOOKUP($B21,resultaat,53,0),"")</f>
        <v/>
      </c>
      <c r="J21" s="217" t="str">
        <f aca="false">IF(ISNUMBER(I21),ROUNDDOWN(H21/I21,3),"")</f>
        <v/>
      </c>
      <c r="K21" s="224"/>
      <c r="L21" s="225"/>
    </row>
    <row r="22" customFormat="false" ht="13.3" hidden="false" customHeight="true" outlineLevel="0" collapsed="false">
      <c r="A22" s="226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</row>
    <row r="23" customFormat="false" ht="17" hidden="false" customHeight="true" outlineLevel="0" collapsed="false">
      <c r="A23" s="193" t="s">
        <v>197</v>
      </c>
      <c r="B23" s="193"/>
      <c r="C23" s="193"/>
      <c r="D23" s="227" t="str">
        <f aca="false">IF(SUM(I14:I21)&gt;0,ROUNDDOWN(SUM(H14:H21)/SUM(I14:I21),3),"")</f>
        <v/>
      </c>
      <c r="E23" s="228"/>
      <c r="F23" s="228"/>
      <c r="G23" s="228"/>
      <c r="H23" s="228"/>
      <c r="I23" s="228"/>
      <c r="J23" s="228"/>
      <c r="K23" s="228"/>
      <c r="L23" s="228"/>
    </row>
    <row r="24" customFormat="false" ht="13.3" hidden="false" customHeight="true" outlineLevel="0" collapsed="false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</row>
    <row r="25" customFormat="false" ht="17" hidden="false" customHeight="true" outlineLevel="0" collapsed="false">
      <c r="A25" s="193" t="s">
        <v>198</v>
      </c>
      <c r="B25" s="193"/>
      <c r="C25" s="193"/>
      <c r="D25" s="229" t="str">
        <f aca="false">IF(B14="","",C14)</f>
        <v/>
      </c>
      <c r="E25" s="229"/>
      <c r="F25" s="229"/>
      <c r="G25" s="230" t="s">
        <v>199</v>
      </c>
      <c r="H25" s="230"/>
      <c r="I25" s="231" t="str">
        <f aca="false">IF(B14="","",E14)</f>
        <v/>
      </c>
      <c r="J25" s="231"/>
      <c r="K25" s="231"/>
      <c r="L25" s="231"/>
    </row>
    <row r="26" customFormat="false" ht="13.3" hidden="false" customHeight="true" outlineLevel="0" collapsed="false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</row>
    <row r="27" customFormat="false" ht="17" hidden="false" customHeight="true" outlineLevel="0" collapsed="false">
      <c r="A27" s="232" t="s">
        <v>200</v>
      </c>
      <c r="B27" s="232"/>
      <c r="C27" s="232"/>
      <c r="D27" s="232"/>
      <c r="E27" s="232"/>
      <c r="F27" s="232"/>
      <c r="G27" s="233"/>
      <c r="H27" s="232"/>
      <c r="I27" s="232"/>
      <c r="J27" s="232"/>
      <c r="K27" s="232"/>
      <c r="L27" s="232"/>
    </row>
    <row r="28" customFormat="false" ht="17" hidden="false" customHeight="true" outlineLevel="0" collapsed="false">
      <c r="A28" s="168" t="s">
        <v>166</v>
      </c>
      <c r="B28" s="168"/>
      <c r="C28" s="169" t="str">
        <f aca="false">IF(ISNUMBER(K28),VLOOKUP(K28,spelers,2,0),"")</f>
        <v/>
      </c>
      <c r="D28" s="169"/>
      <c r="E28" s="169"/>
      <c r="F28" s="169"/>
      <c r="G28" s="170"/>
      <c r="H28" s="168" t="s">
        <v>167</v>
      </c>
      <c r="I28" s="168"/>
      <c r="J28" s="168"/>
      <c r="K28" s="171"/>
      <c r="L28" s="171"/>
      <c r="N28" s="168" t="s">
        <v>166</v>
      </c>
      <c r="O28" s="234" t="str">
        <f aca="false">IF(ISBLANK(C28),"",C28)</f>
        <v/>
      </c>
      <c r="P28" s="234"/>
      <c r="Q28" s="234"/>
      <c r="R28" s="234"/>
      <c r="S28" s="234"/>
      <c r="T28" s="234"/>
      <c r="U28" s="170"/>
      <c r="V28" s="168" t="s">
        <v>167</v>
      </c>
      <c r="W28" s="168"/>
      <c r="X28" s="168"/>
      <c r="Y28" s="172" t="str">
        <f aca="false">IF(ISNUMBER(K28),K28,"")</f>
        <v/>
      </c>
      <c r="Z28" s="172"/>
      <c r="IU28" s="0"/>
      <c r="IV28" s="0"/>
      <c r="IW28" s="0"/>
    </row>
    <row r="29" customFormat="false" ht="17" hidden="false" customHeight="true" outlineLevel="0" collapsed="false">
      <c r="A29" s="168" t="s">
        <v>168</v>
      </c>
      <c r="B29" s="168"/>
      <c r="C29" s="169" t="str">
        <f aca="false">IF(ISNUMBER(K28),VLOOKUP(K28,spelers,4,0),"")</f>
        <v/>
      </c>
      <c r="D29" s="169"/>
      <c r="E29" s="169"/>
      <c r="F29" s="169"/>
      <c r="G29" s="170"/>
      <c r="H29" s="168" t="s">
        <v>169</v>
      </c>
      <c r="I29" s="168"/>
      <c r="J29" s="168"/>
      <c r="K29" s="172" t="str">
        <f aca="false">IF(ISNUMBER(K28),VLOOKUP(K28,spelers,3,0),"")</f>
        <v/>
      </c>
      <c r="L29" s="172"/>
      <c r="N29" s="168" t="s">
        <v>170</v>
      </c>
      <c r="O29" s="173"/>
      <c r="P29" s="173"/>
      <c r="Q29" s="173"/>
      <c r="R29" s="173"/>
      <c r="S29" s="173"/>
      <c r="T29" s="173"/>
      <c r="U29" s="170"/>
      <c r="V29" s="168" t="s">
        <v>169</v>
      </c>
      <c r="W29" s="168"/>
      <c r="X29" s="168"/>
      <c r="Y29" s="172" t="str">
        <f aca="false">IF(ISNUMBER(K29),K29,"")</f>
        <v/>
      </c>
      <c r="Z29" s="172"/>
      <c r="IU29" s="0"/>
      <c r="IV29" s="0"/>
      <c r="IW29" s="0"/>
    </row>
    <row r="30" customFormat="false" ht="17" hidden="false" customHeight="true" outlineLevel="0" collapsed="false">
      <c r="A30" s="168" t="s">
        <v>141</v>
      </c>
      <c r="B30" s="168"/>
      <c r="C30" s="169" t="str">
        <f aca="false">IF(ISNUMBER(K28),VLOOKUP(K28,spelers,6,0),"")</f>
        <v/>
      </c>
      <c r="D30" s="169"/>
      <c r="E30" s="169"/>
      <c r="F30" s="169"/>
      <c r="G30" s="170"/>
      <c r="H30" s="168" t="s">
        <v>172</v>
      </c>
      <c r="I30" s="168"/>
      <c r="J30" s="168"/>
      <c r="K30" s="172" t="str">
        <f aca="false">IF(ISNUMBER(K28),VLOOKUP(K28,spelers,5,0),"")</f>
        <v/>
      </c>
      <c r="L30" s="172"/>
      <c r="N30" s="168" t="s">
        <v>173</v>
      </c>
      <c r="O30" s="174"/>
      <c r="P30" s="175" t="s">
        <v>171</v>
      </c>
      <c r="Q30" s="175"/>
      <c r="R30" s="173"/>
      <c r="S30" s="173"/>
      <c r="T30" s="173"/>
      <c r="U30" s="170"/>
      <c r="V30" s="168" t="s">
        <v>172</v>
      </c>
      <c r="W30" s="168"/>
      <c r="X30" s="168"/>
      <c r="Y30" s="172" t="str">
        <f aca="false">IF(ISNUMBER(K30),K30,"")</f>
        <v/>
      </c>
      <c r="Z30" s="172"/>
      <c r="IU30" s="0"/>
      <c r="IV30" s="0"/>
      <c r="IW30" s="0"/>
    </row>
    <row r="31" customFormat="false" ht="17" hidden="false" customHeight="true" outlineLevel="0" collapsed="false">
      <c r="A31" s="235"/>
      <c r="B31" s="235"/>
      <c r="C31" s="235"/>
      <c r="D31" s="235"/>
      <c r="E31" s="235"/>
      <c r="F31" s="235"/>
      <c r="G31" s="170"/>
      <c r="H31" s="168" t="s">
        <v>175</v>
      </c>
      <c r="I31" s="168"/>
      <c r="J31" s="168"/>
      <c r="K31" s="176" t="str">
        <f aca="false">IF(ISNUMBER(K28),VLOOKUP(K28,resultaat,60,0),"")</f>
        <v/>
      </c>
      <c r="L31" s="176"/>
      <c r="M31" s="0"/>
      <c r="N31" s="168" t="s">
        <v>176</v>
      </c>
      <c r="O31" s="173"/>
      <c r="P31" s="173"/>
      <c r="Q31" s="173"/>
      <c r="R31" s="173"/>
      <c r="S31" s="173"/>
      <c r="T31" s="173"/>
      <c r="U31" s="170"/>
      <c r="V31" s="168" t="s">
        <v>175</v>
      </c>
      <c r="W31" s="168"/>
      <c r="X31" s="168"/>
      <c r="Y31" s="176" t="str">
        <f aca="false">IF(ISNUMBER(K31),K31,"")</f>
        <v/>
      </c>
      <c r="Z31" s="176"/>
      <c r="IU31" s="0"/>
      <c r="IV31" s="0"/>
      <c r="IW31" s="0"/>
    </row>
    <row r="32" customFormat="false" ht="17" hidden="false" customHeight="true" outlineLevel="0" collapsed="false">
      <c r="A32" s="236"/>
      <c r="B32" s="236"/>
      <c r="C32" s="236"/>
      <c r="D32" s="236"/>
      <c r="E32" s="236"/>
      <c r="F32" s="236"/>
      <c r="G32" s="236"/>
      <c r="H32" s="235"/>
      <c r="I32" s="235"/>
      <c r="J32" s="235"/>
      <c r="K32" s="235"/>
      <c r="L32" s="235"/>
      <c r="M32" s="0"/>
      <c r="N32" s="0"/>
    </row>
    <row r="33" customFormat="false" ht="13.3" hidden="false" customHeight="true" outlineLevel="0" collapsed="false">
      <c r="A33" s="200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0"/>
      <c r="N33" s="0"/>
    </row>
    <row r="34" customFormat="false" ht="17" hidden="false" customHeight="true" outlineLevel="0" collapsed="false">
      <c r="A34" s="232" t="s">
        <v>177</v>
      </c>
      <c r="B34" s="232"/>
      <c r="C34" s="232"/>
      <c r="D34" s="232"/>
      <c r="E34" s="232"/>
      <c r="F34" s="232"/>
      <c r="G34" s="233"/>
      <c r="H34" s="232"/>
      <c r="I34" s="232"/>
      <c r="J34" s="232"/>
      <c r="K34" s="232"/>
      <c r="L34" s="232"/>
    </row>
    <row r="35" customFormat="false" ht="17" hidden="false" customHeight="true" outlineLevel="0" collapsed="false">
      <c r="A35" s="168" t="s">
        <v>166</v>
      </c>
      <c r="B35" s="168"/>
      <c r="C35" s="169" t="str">
        <f aca="false">IF(ISNUMBER(K35),VLOOKUP(K35,spelers,2,0),"")</f>
        <v/>
      </c>
      <c r="D35" s="169"/>
      <c r="E35" s="169"/>
      <c r="F35" s="169"/>
      <c r="G35" s="170"/>
      <c r="H35" s="168" t="s">
        <v>167</v>
      </c>
      <c r="I35" s="168"/>
      <c r="J35" s="168"/>
      <c r="K35" s="171"/>
      <c r="L35" s="171"/>
      <c r="N35" s="168" t="s">
        <v>166</v>
      </c>
      <c r="O35" s="169" t="str">
        <f aca="false">IF(ISBLANK(C35),"",C35)</f>
        <v/>
      </c>
      <c r="P35" s="169"/>
      <c r="Q35" s="169"/>
      <c r="R35" s="169"/>
      <c r="S35" s="169"/>
      <c r="T35" s="169"/>
      <c r="U35" s="170"/>
      <c r="V35" s="168" t="s">
        <v>167</v>
      </c>
      <c r="W35" s="168"/>
      <c r="X35" s="168"/>
      <c r="Y35" s="172" t="str">
        <f aca="false">IF(ISNUMBER(K35),K35,"")</f>
        <v/>
      </c>
      <c r="Z35" s="172"/>
    </row>
    <row r="36" customFormat="false" ht="17" hidden="false" customHeight="true" outlineLevel="0" collapsed="false">
      <c r="A36" s="168" t="s">
        <v>168</v>
      </c>
      <c r="B36" s="168"/>
      <c r="C36" s="169" t="str">
        <f aca="false">IF(ISNUMBER(K35),VLOOKUP(K35,spelers,4,0),"")</f>
        <v/>
      </c>
      <c r="D36" s="169"/>
      <c r="E36" s="169"/>
      <c r="F36" s="169"/>
      <c r="G36" s="170"/>
      <c r="H36" s="168" t="s">
        <v>169</v>
      </c>
      <c r="I36" s="168"/>
      <c r="J36" s="168"/>
      <c r="K36" s="172" t="str">
        <f aca="false">IF(ISNUMBER(K35),VLOOKUP(K35,spelers,3,0),"")</f>
        <v/>
      </c>
      <c r="L36" s="172"/>
      <c r="N36" s="168" t="s">
        <v>170</v>
      </c>
      <c r="O36" s="173"/>
      <c r="P36" s="173"/>
      <c r="Q36" s="173"/>
      <c r="R36" s="173"/>
      <c r="S36" s="173"/>
      <c r="T36" s="173"/>
      <c r="U36" s="170"/>
      <c r="V36" s="168" t="s">
        <v>169</v>
      </c>
      <c r="W36" s="168"/>
      <c r="X36" s="168"/>
      <c r="Y36" s="172" t="str">
        <f aca="false">IF(ISNUMBER(K36),K36,"")</f>
        <v/>
      </c>
      <c r="Z36" s="172"/>
    </row>
    <row r="37" customFormat="false" ht="17" hidden="false" customHeight="true" outlineLevel="0" collapsed="false">
      <c r="A37" s="168" t="s">
        <v>141</v>
      </c>
      <c r="B37" s="168"/>
      <c r="C37" s="169" t="str">
        <f aca="false">IF(ISNUMBER(K35),VLOOKUP(K35,spelers,6,0),"")</f>
        <v/>
      </c>
      <c r="D37" s="169"/>
      <c r="E37" s="169"/>
      <c r="F37" s="169"/>
      <c r="G37" s="170"/>
      <c r="H37" s="168" t="s">
        <v>172</v>
      </c>
      <c r="I37" s="168"/>
      <c r="J37" s="168"/>
      <c r="K37" s="172" t="str">
        <f aca="false">IF(ISNUMBER(K35),VLOOKUP(K35,spelers,5,0),"")</f>
        <v/>
      </c>
      <c r="L37" s="172"/>
      <c r="N37" s="168" t="s">
        <v>173</v>
      </c>
      <c r="O37" s="174"/>
      <c r="P37" s="175" t="s">
        <v>171</v>
      </c>
      <c r="Q37" s="175"/>
      <c r="R37" s="173"/>
      <c r="S37" s="173"/>
      <c r="T37" s="173"/>
      <c r="U37" s="170"/>
      <c r="V37" s="168" t="s">
        <v>172</v>
      </c>
      <c r="W37" s="168"/>
      <c r="X37" s="168"/>
      <c r="Y37" s="172" t="str">
        <f aca="false">IF(ISNUMBER(K37),K37,"")</f>
        <v/>
      </c>
      <c r="Z37" s="172"/>
    </row>
    <row r="38" customFormat="false" ht="17" hidden="false" customHeight="true" outlineLevel="0" collapsed="false">
      <c r="A38" s="235"/>
      <c r="B38" s="235"/>
      <c r="C38" s="235"/>
      <c r="D38" s="235"/>
      <c r="E38" s="235"/>
      <c r="F38" s="235"/>
      <c r="G38" s="170"/>
      <c r="H38" s="168" t="s">
        <v>175</v>
      </c>
      <c r="I38" s="168"/>
      <c r="J38" s="168"/>
      <c r="K38" s="176" t="str">
        <f aca="false">IF(ISNUMBER(K35),VLOOKUP(K35,resultaat,60,0),"")</f>
        <v/>
      </c>
      <c r="L38" s="176"/>
      <c r="M38" s="0"/>
      <c r="N38" s="168" t="s">
        <v>176</v>
      </c>
      <c r="O38" s="173"/>
      <c r="P38" s="173"/>
      <c r="Q38" s="173"/>
      <c r="R38" s="173"/>
      <c r="S38" s="173"/>
      <c r="T38" s="173"/>
      <c r="U38" s="170"/>
      <c r="V38" s="168" t="s">
        <v>175</v>
      </c>
      <c r="W38" s="168"/>
      <c r="X38" s="168"/>
      <c r="Y38" s="176" t="str">
        <f aca="false">IF(ISNUMBER(K38),K38,"")</f>
        <v/>
      </c>
      <c r="Z38" s="176"/>
    </row>
    <row r="39" customFormat="false" ht="17" hidden="false" customHeight="true" outlineLevel="0" collapsed="false">
      <c r="A39" s="236"/>
      <c r="B39" s="236"/>
      <c r="C39" s="236"/>
      <c r="D39" s="236"/>
      <c r="E39" s="236"/>
      <c r="F39" s="236"/>
      <c r="G39" s="236"/>
      <c r="H39" s="235"/>
      <c r="I39" s="235"/>
      <c r="J39" s="235"/>
      <c r="K39" s="235"/>
      <c r="L39" s="235"/>
      <c r="M39" s="0"/>
      <c r="N39" s="0"/>
    </row>
    <row r="40" customFormat="false" ht="13.3" hidden="false" customHeight="true" outlineLevel="0" collapsed="false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0"/>
      <c r="N40" s="0"/>
    </row>
    <row r="41" customFormat="false" ht="13.3" hidden="false" customHeight="true" outlineLevel="0" collapsed="false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</row>
    <row r="42" customFormat="false" ht="13.3" hidden="false" customHeight="true" outlineLevel="0" collapsed="false">
      <c r="A42" s="237" t="s">
        <v>201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</row>
    <row r="43" customFormat="false" ht="17" hidden="false" customHeight="true" outlineLevel="0" collapsed="false">
      <c r="A43" s="238" t="s">
        <v>202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</row>
    <row r="44" customFormat="false" ht="17" hidden="false" customHeight="true" outlineLevel="0" collapsed="false">
      <c r="A44" s="238" t="s">
        <v>203</v>
      </c>
      <c r="B44" s="238"/>
      <c r="C44" s="238"/>
      <c r="D44" s="238"/>
      <c r="E44" s="238" t="s">
        <v>204</v>
      </c>
      <c r="F44" s="238"/>
      <c r="G44" s="238"/>
      <c r="H44" s="238" t="s">
        <v>204</v>
      </c>
      <c r="I44" s="238"/>
      <c r="J44" s="238" t="s">
        <v>204</v>
      </c>
      <c r="K44" s="238"/>
      <c r="L44" s="238"/>
    </row>
    <row r="45" customFormat="false" ht="17" hidden="false" customHeight="true" outlineLevel="0" collapsed="false">
      <c r="A45" s="238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</row>
    <row r="46" customFormat="false" ht="17" hidden="false" customHeight="true" outlineLevel="0" collapsed="false">
      <c r="A46" s="238" t="s">
        <v>205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</row>
    <row r="47" customFormat="false" ht="17" hidden="false" customHeight="true" outlineLevel="0" collapsed="false">
      <c r="A47" s="238" t="s">
        <v>206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</row>
    <row r="48" customFormat="false" ht="17" hidden="false" customHeight="true" outlineLevel="0" collapsed="false">
      <c r="A48" s="238" t="s">
        <v>207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9">
    <mergeCell ref="A1:L1"/>
    <mergeCell ref="A2:L2"/>
    <mergeCell ref="A3:E3"/>
    <mergeCell ref="F3:L3"/>
    <mergeCell ref="A4:L4"/>
    <mergeCell ref="A5:L5"/>
    <mergeCell ref="A6:L6"/>
    <mergeCell ref="A7:L7"/>
    <mergeCell ref="A8:C8"/>
    <mergeCell ref="E8:H8"/>
    <mergeCell ref="I8:L8"/>
    <mergeCell ref="A9:L9"/>
    <mergeCell ref="A10:L10"/>
    <mergeCell ref="A11:C11"/>
    <mergeCell ref="D11:F11"/>
    <mergeCell ref="G11:H11"/>
    <mergeCell ref="I11:L11"/>
    <mergeCell ref="A12:L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A22:L22"/>
    <mergeCell ref="A23:C23"/>
    <mergeCell ref="E23:L23"/>
    <mergeCell ref="A24:L24"/>
    <mergeCell ref="A25:C25"/>
    <mergeCell ref="D25:F25"/>
    <mergeCell ref="G25:H25"/>
    <mergeCell ref="I25:L25"/>
    <mergeCell ref="A26:L26"/>
    <mergeCell ref="A27:F27"/>
    <mergeCell ref="H27:L27"/>
    <mergeCell ref="A28:B28"/>
    <mergeCell ref="C28:F28"/>
    <mergeCell ref="H28:J28"/>
    <mergeCell ref="K28:L28"/>
    <mergeCell ref="O28:T28"/>
    <mergeCell ref="V28:X28"/>
    <mergeCell ref="Y28:Z28"/>
    <mergeCell ref="A29:B29"/>
    <mergeCell ref="C29:F29"/>
    <mergeCell ref="H29:J29"/>
    <mergeCell ref="K29:L29"/>
    <mergeCell ref="O29:T29"/>
    <mergeCell ref="V29:X29"/>
    <mergeCell ref="Y29:Z29"/>
    <mergeCell ref="A30:B30"/>
    <mergeCell ref="C30:F30"/>
    <mergeCell ref="H30:J30"/>
    <mergeCell ref="K30:L30"/>
    <mergeCell ref="P30:Q30"/>
    <mergeCell ref="R30:T30"/>
    <mergeCell ref="V30:X30"/>
    <mergeCell ref="Y30:Z30"/>
    <mergeCell ref="A31:F31"/>
    <mergeCell ref="H31:J31"/>
    <mergeCell ref="K31:L31"/>
    <mergeCell ref="O31:T31"/>
    <mergeCell ref="V31:X31"/>
    <mergeCell ref="Y31:Z31"/>
    <mergeCell ref="A32:G32"/>
    <mergeCell ref="H32:L32"/>
    <mergeCell ref="A33:L33"/>
    <mergeCell ref="A34:F34"/>
    <mergeCell ref="H34:L34"/>
    <mergeCell ref="A35:B35"/>
    <mergeCell ref="C35:F35"/>
    <mergeCell ref="H35:J35"/>
    <mergeCell ref="K35:L35"/>
    <mergeCell ref="O35:T35"/>
    <mergeCell ref="V35:X35"/>
    <mergeCell ref="Y35:Z35"/>
    <mergeCell ref="A36:B36"/>
    <mergeCell ref="C36:F36"/>
    <mergeCell ref="H36:J36"/>
    <mergeCell ref="K36:L36"/>
    <mergeCell ref="O36:T36"/>
    <mergeCell ref="V36:X36"/>
    <mergeCell ref="Y36:Z36"/>
    <mergeCell ref="A37:B37"/>
    <mergeCell ref="C37:F37"/>
    <mergeCell ref="H37:J37"/>
    <mergeCell ref="K37:L37"/>
    <mergeCell ref="P37:Q37"/>
    <mergeCell ref="R37:T37"/>
    <mergeCell ref="V37:X37"/>
    <mergeCell ref="Y37:Z37"/>
    <mergeCell ref="A38:F38"/>
    <mergeCell ref="H38:J38"/>
    <mergeCell ref="K38:L38"/>
    <mergeCell ref="O38:T38"/>
    <mergeCell ref="V38:X38"/>
    <mergeCell ref="Y38:Z38"/>
    <mergeCell ref="A39:G39"/>
    <mergeCell ref="H39:L39"/>
    <mergeCell ref="A40:L40"/>
    <mergeCell ref="A41:L41"/>
    <mergeCell ref="A42:L42"/>
    <mergeCell ref="A43:L43"/>
    <mergeCell ref="A44:L44"/>
    <mergeCell ref="A45:L45"/>
    <mergeCell ref="A46:L46"/>
    <mergeCell ref="A47:L47"/>
    <mergeCell ref="A48:L48"/>
  </mergeCells>
  <conditionalFormatting sqref="D8 D11 I8 I11 K14:L21 F14 B14:B21 K28 O29:O31 R30 K35 O36:O38 R37">
    <cfRule type="cellIs" priority="2" operator="equal" aboveAverage="0" equalAverage="0" bottom="0" percent="0" rank="0" text="" dxfId="12">
      <formula>""</formula>
    </cfRule>
  </conditionalFormatting>
  <dataValidations count="2">
    <dataValidation allowBlank="true" operator="equal" showDropDown="false" showErrorMessage="true" showInputMessage="false" sqref="B14:B21" type="list">
      <formula1>TOTAALOVERZICHT!$B$8:$B$67</formula1>
      <formula2>0</formula2>
    </dataValidation>
    <dataValidation allowBlank="true" operator="equal" showDropDown="false" showErrorMessage="true" showInputMessage="false" sqref="K28 K35" type="list">
      <formula1>'UITSLAG GF'!$B$14:$B$21</formula1>
      <formula2>0</formula2>
    </dataValidation>
  </dataValidations>
  <printOptions headings="false" gridLines="false" gridLinesSet="true" horizontalCentered="true" verticalCentered="true"/>
  <pageMargins left="0.39375" right="0.39375" top="0.39375" bottom="0.39375" header="0.511805555555555" footer="0.511805555555555"/>
  <pageSetup paperSize="9" scale="8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20530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nl-NL</dc:language>
  <cp:lastModifiedBy>Richard Kuiper</cp:lastModifiedBy>
  <dcterms:modified xsi:type="dcterms:W3CDTF">2019-09-19T11:22:17Z</dcterms:modified>
  <cp:revision>65</cp:revision>
  <dc:subject/>
  <dc:title/>
</cp:coreProperties>
</file>