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24226"/>
  <bookViews>
    <workbookView xWindow="120" yWindow="105" windowWidth="15120" windowHeight="6225" activeTab="1" xr2:uid="{00000000-000D-0000-FFFF-FFFF00000000}"/>
  </bookViews>
  <sheets>
    <sheet name="Namen" sheetId="1" r:id="rId1"/>
    <sheet name="Uitnodiging" sheetId="2" r:id="rId2"/>
    <sheet name="Eind uitslag" sheetId="3" r:id="rId3"/>
  </sheets>
  <externalReferences>
    <externalReference r:id="rId4"/>
  </externalReferences>
  <definedNames>
    <definedName name="_xlnm.Print_Area" localSheetId="2">'Eind uitslag'!$A$1:$N$45</definedName>
    <definedName name="_xlnm.Print_Area" localSheetId="1">Uitnodiging!$A$1:$R$44</definedName>
  </definedNames>
  <calcPr calcId="171027"/>
</workbook>
</file>

<file path=xl/calcChain.xml><?xml version="1.0" encoding="utf-8"?>
<calcChain xmlns="http://schemas.openxmlformats.org/spreadsheetml/2006/main">
  <c r="P13" i="2" l="1"/>
  <c r="D16" i="2" l="1"/>
  <c r="G16" i="2"/>
  <c r="F16" i="2"/>
  <c r="E16" i="2"/>
  <c r="Q42" i="2" l="1"/>
  <c r="M42" i="2"/>
  <c r="H42" i="2"/>
  <c r="R42" i="2"/>
  <c r="J42" i="2"/>
  <c r="I42" i="2"/>
  <c r="L38" i="3" l="1"/>
  <c r="L34" i="3"/>
  <c r="D13" i="2" l="1"/>
  <c r="D14" i="3" l="1"/>
  <c r="G14" i="3"/>
  <c r="F14" i="3"/>
  <c r="E14" i="3"/>
  <c r="K14" i="3"/>
  <c r="N14" i="3"/>
  <c r="M14" i="3"/>
  <c r="L14" i="3"/>
  <c r="F11" i="3"/>
  <c r="J11" i="3" l="1"/>
  <c r="I11" i="3"/>
  <c r="H11" i="3"/>
  <c r="G11" i="3"/>
  <c r="P18" i="2"/>
  <c r="Q18" i="2"/>
  <c r="D15" i="2"/>
  <c r="D14" i="2"/>
  <c r="L39" i="3" l="1"/>
  <c r="D40" i="3" l="1"/>
  <c r="D39" i="3"/>
  <c r="D36" i="3"/>
  <c r="L35" i="3"/>
  <c r="D35" i="3"/>
  <c r="M34" i="3"/>
  <c r="N34" i="3"/>
  <c r="L36" i="3"/>
  <c r="L40" i="3"/>
  <c r="I24" i="2" l="1"/>
  <c r="N24" i="2"/>
  <c r="R24" i="2"/>
  <c r="I25" i="2"/>
  <c r="N25" i="2"/>
  <c r="R25" i="2"/>
  <c r="I26" i="2"/>
  <c r="N26" i="2"/>
  <c r="R26" i="2"/>
  <c r="I27" i="2"/>
  <c r="N27" i="2"/>
  <c r="R27" i="2"/>
  <c r="I28" i="2"/>
  <c r="N28" i="2"/>
  <c r="R28" i="2"/>
  <c r="I29" i="2"/>
  <c r="N29" i="2"/>
  <c r="R29" i="2"/>
  <c r="I30" i="2"/>
  <c r="N30" i="2"/>
  <c r="R30" i="2"/>
  <c r="R23" i="2"/>
  <c r="N23" i="2"/>
  <c r="I23" i="2"/>
  <c r="F18" i="3" l="1"/>
  <c r="F19" i="3"/>
  <c r="F20" i="3"/>
  <c r="F21" i="3"/>
  <c r="F22" i="3"/>
  <c r="F23" i="3"/>
  <c r="F24" i="3"/>
  <c r="F17" i="3"/>
  <c r="C18" i="3"/>
  <c r="C19" i="3"/>
  <c r="C20" i="3"/>
  <c r="C21" i="3"/>
  <c r="C22" i="3"/>
  <c r="C23" i="3"/>
  <c r="C24" i="3"/>
  <c r="C17" i="3"/>
  <c r="L43" i="3" l="1"/>
  <c r="F23" i="2" l="1"/>
  <c r="B23" i="2"/>
  <c r="E37" i="2" s="1"/>
  <c r="F30" i="2"/>
  <c r="B30" i="2"/>
  <c r="J37" i="2" s="1"/>
  <c r="F29" i="2"/>
  <c r="B29" i="2"/>
  <c r="J36" i="2" s="1"/>
  <c r="F28" i="2"/>
  <c r="B28" i="2"/>
  <c r="J35" i="2" s="1"/>
  <c r="F27" i="2"/>
  <c r="B27" i="2"/>
  <c r="J34" i="2" s="1"/>
  <c r="F26" i="2"/>
  <c r="B26" i="2"/>
  <c r="E34" i="2" s="1"/>
  <c r="F25" i="2"/>
  <c r="B25" i="2"/>
  <c r="E35" i="2" s="1"/>
  <c r="F24" i="2"/>
  <c r="B24" i="2"/>
  <c r="E36" i="2" s="1"/>
  <c r="P7" i="2"/>
  <c r="L19" i="3" l="1"/>
  <c r="L20" i="3"/>
  <c r="L21" i="3"/>
  <c r="L22" i="3"/>
  <c r="L23" i="3"/>
  <c r="L24" i="3"/>
  <c r="L18" i="3"/>
  <c r="L17" i="3"/>
  <c r="C29" i="3"/>
  <c r="H29" i="3"/>
  <c r="K25" i="3" l="1"/>
  <c r="K26" i="3" s="1"/>
  <c r="J25" i="3"/>
  <c r="N29" i="3" l="1"/>
  <c r="J26" i="3"/>
</calcChain>
</file>

<file path=xl/sharedStrings.xml><?xml version="1.0" encoding="utf-8"?>
<sst xmlns="http://schemas.openxmlformats.org/spreadsheetml/2006/main" count="170" uniqueCount="145">
  <si>
    <t xml:space="preserve">Aan: </t>
  </si>
  <si>
    <t>Friesland</t>
  </si>
  <si>
    <t xml:space="preserve">Dedemsvaart:     </t>
  </si>
  <si>
    <t>Hierbij nodigen wij u uit tot het organiseren van de</t>
  </si>
  <si>
    <t>Klasse:</t>
  </si>
  <si>
    <t>Organisatie:</t>
  </si>
  <si>
    <t>Speeldata:</t>
  </si>
  <si>
    <t>Speellokaal:</t>
  </si>
  <si>
    <t>Aanvang:</t>
  </si>
  <si>
    <t>Moy. Grenzen</t>
  </si>
  <si>
    <t>Woonplaats:</t>
  </si>
  <si>
    <t>Telefoon: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</si>
  <si>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</si>
  <si>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</si>
  <si>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</si>
  <si>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</si>
  <si>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</si>
  <si>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</si>
  <si>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</si>
  <si>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</si>
  <si>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</si>
  <si>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</si>
  <si>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</si>
  <si>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>Lucas  Krale</t>
  </si>
  <si>
    <t>06-45212567</t>
  </si>
  <si>
    <t>E-Mail</t>
  </si>
  <si>
    <t>UITSLAG-FORMULIER</t>
  </si>
  <si>
    <t>REGIO:</t>
  </si>
  <si>
    <t>NON</t>
  </si>
  <si>
    <t>AFDELING:</t>
  </si>
  <si>
    <t>Gespeeld op biljarts kleiner</t>
  </si>
  <si>
    <t>dan 2.30 x 1.15 m neen</t>
  </si>
  <si>
    <t>Uitslag</t>
  </si>
  <si>
    <t>Plaats kampioenschap:</t>
  </si>
  <si>
    <t>Data kampioenschap:</t>
  </si>
  <si>
    <t>Bondsno</t>
  </si>
  <si>
    <t>Punten</t>
  </si>
  <si>
    <t>caramb</t>
  </si>
  <si>
    <t>Beurten</t>
  </si>
  <si>
    <t>alg.gem</t>
  </si>
  <si>
    <t>p.gem</t>
  </si>
  <si>
    <t>h.serie</t>
  </si>
  <si>
    <t>EINDRESULTATEN</t>
  </si>
  <si>
    <t>KAMPIOEN:</t>
  </si>
  <si>
    <t>LID BV:</t>
  </si>
  <si>
    <t>Toernooigem</t>
  </si>
  <si>
    <t>GEGEVENS VOOR HET DEELNEMEN AAN DE FINALE VOOR HET KAMPIOENSCHAP VAN NEDERLAND</t>
  </si>
  <si>
    <t>Naam</t>
  </si>
  <si>
    <t>Bondsnummer</t>
  </si>
  <si>
    <t>1e reserve</t>
  </si>
  <si>
    <t>Plaats</t>
  </si>
  <si>
    <t>Datum</t>
  </si>
  <si>
    <t>Gewestelijk kampioenschap</t>
  </si>
  <si>
    <t>Dedemsvaart</t>
  </si>
  <si>
    <t>voornaam</t>
  </si>
  <si>
    <t xml:space="preserve">De NATIONALE FINALE  is van: </t>
  </si>
  <si>
    <t>bij</t>
  </si>
  <si>
    <t>Groningen-Drenthe</t>
  </si>
  <si>
    <t>GEWESTELIJKE AFGEVAARDIGDE</t>
  </si>
  <si>
    <t>Het districtsbestuur verzorgt de prijsuitreiking:</t>
  </si>
  <si>
    <t>Zwolle En Omstreken</t>
  </si>
  <si>
    <t>Adres:</t>
  </si>
  <si>
    <t>krale@ziggo.nl</t>
  </si>
  <si>
    <t/>
  </si>
  <si>
    <t xml:space="preserve">  </t>
  </si>
  <si>
    <t>Verenigingsnr.</t>
  </si>
  <si>
    <t>Verenigingsnaam.</t>
  </si>
  <si>
    <t>Alg.gemiddelde       ;</t>
  </si>
  <si>
    <t>WL. Gewest 1</t>
  </si>
  <si>
    <t>L. Krale</t>
  </si>
  <si>
    <t>Seizoen 2017-2018</t>
  </si>
  <si>
    <t>Alle grijze vakken invullen.</t>
  </si>
  <si>
    <t>Marcel</t>
  </si>
  <si>
    <t>Noord-Oost Overijssel</t>
  </si>
  <si>
    <t>Albert</t>
  </si>
  <si>
    <t>ZWOLLE</t>
  </si>
  <si>
    <t>Johan</t>
  </si>
  <si>
    <t>GEWESTELIJKE PERSOONLIJKE KAMPIOENSCHAPPEN SEIZOEN 2017/2018</t>
  </si>
  <si>
    <t>Biljart</t>
  </si>
  <si>
    <t xml:space="preserve">Geertsma  J.   </t>
  </si>
  <si>
    <t>Johnny</t>
  </si>
  <si>
    <t>Abel Eppenstraat  151</t>
  </si>
  <si>
    <t>9902 HG</t>
  </si>
  <si>
    <t>APPINGEDAM</t>
  </si>
  <si>
    <t xml:space="preserve">06-13881379  </t>
  </si>
  <si>
    <t xml:space="preserve">johnnygeertsma64@gmail.com  </t>
  </si>
  <si>
    <t>De Poedel</t>
  </si>
  <si>
    <t>Engelen  H.   van</t>
  </si>
  <si>
    <t>Hans</t>
  </si>
  <si>
    <t>Scheepswerfstraat 43</t>
  </si>
  <si>
    <t>9501 NR</t>
  </si>
  <si>
    <t>STADSKANAAL</t>
  </si>
  <si>
    <t xml:space="preserve">06-83971622  </t>
  </si>
  <si>
    <t xml:space="preserve">bengeltje666@hotmail.com  </t>
  </si>
  <si>
    <t>BC de Viersprong</t>
  </si>
  <si>
    <t>Heide  F.   van der</t>
  </si>
  <si>
    <t>Feitze</t>
  </si>
  <si>
    <t>Ommerweg 9</t>
  </si>
  <si>
    <t>7707 AS</t>
  </si>
  <si>
    <t>BALKBRUG</t>
  </si>
  <si>
    <t xml:space="preserve">0253-657725  </t>
  </si>
  <si>
    <t>B.V. de Kroeg</t>
  </si>
  <si>
    <t xml:space="preserve">Keupink  N.G.   </t>
  </si>
  <si>
    <t>Nick</t>
  </si>
  <si>
    <t>Huibertplaat 40</t>
  </si>
  <si>
    <t>8032 DE</t>
  </si>
  <si>
    <t>038-8801213  06-18138864</t>
  </si>
  <si>
    <t xml:space="preserve">n.keupink@openmailbox.org  </t>
  </si>
  <si>
    <t>De Pomerans</t>
  </si>
  <si>
    <t xml:space="preserve">Warners  J.   </t>
  </si>
  <si>
    <t>Blauwpotskamp 17</t>
  </si>
  <si>
    <t>9481 EW</t>
  </si>
  <si>
    <t>VRIES</t>
  </si>
  <si>
    <t xml:space="preserve">0592-541406  </t>
  </si>
  <si>
    <t>Asser Biljart Club '08</t>
  </si>
  <si>
    <t xml:space="preserve">Wijbenga  J.   </t>
  </si>
  <si>
    <t>De Eendracht 15</t>
  </si>
  <si>
    <t>8862 RM</t>
  </si>
  <si>
    <t>HARLINGEN</t>
  </si>
  <si>
    <t>0517-418113  06-51950684</t>
  </si>
  <si>
    <t xml:space="preserve">johwijbenga@home.nl  </t>
  </si>
  <si>
    <t>Lollum Waaxens</t>
  </si>
  <si>
    <t xml:space="preserve">Boomstra  M.   </t>
  </si>
  <si>
    <t>Holwortelstrjitte 7</t>
  </si>
  <si>
    <t>9056 PA</t>
  </si>
  <si>
    <t>CORNJUM</t>
  </si>
  <si>
    <t xml:space="preserve">0640939020  </t>
  </si>
  <si>
    <t xml:space="preserve">M.boomstra@gmail.com  </t>
  </si>
  <si>
    <t>Noorderling/Harlingen</t>
  </si>
  <si>
    <t xml:space="preserve">Kuik  A.   </t>
  </si>
  <si>
    <t>Eursingerweg 66</t>
  </si>
  <si>
    <t>9411 BD</t>
  </si>
  <si>
    <t>BEILEN</t>
  </si>
  <si>
    <t>0593-524240  06-50225300</t>
  </si>
  <si>
    <t xml:space="preserve">Albert.kuik@ziggo.nl  </t>
  </si>
  <si>
    <t>De Kolonie</t>
  </si>
  <si>
    <t>3Bkl1</t>
  </si>
  <si>
    <t>Zwolle en Omstreken</t>
  </si>
  <si>
    <t>P. de Haan</t>
  </si>
  <si>
    <t>De Wielewaal  35</t>
  </si>
  <si>
    <t>7905 GX  HOOGEVEEN</t>
  </si>
  <si>
    <t>Clublokaal “De Keet”</t>
  </si>
  <si>
    <t>Staartweg 24 a</t>
  </si>
  <si>
    <t>8321 NB Urk</t>
  </si>
  <si>
    <t>(0527) 68 41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</si>
</sst>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3]d\ mmmm\ yyyy;@"/>
    <numFmt numFmtId="165" formatCode="[$-F800]dddd\,\ mmmm\ dd\,\ yyyy"/>
    <numFmt numFmtId="166" formatCode="0.000"/>
    <numFmt numFmtId="167" formatCode="d\ mmmm\ yyyy"/>
    <numFmt numFmtId="168" formatCode="[$-413]d/mmm;@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b/>
      <sz val="16"/>
      <color rgb="FF00F200"/>
      <name val="Arial Black"/>
      <family val="2"/>
    </font>
    <font>
      <u/>
      <sz val="11"/>
      <color theme="10"/>
      <name val="Calibri"/>
      <family val="2"/>
    </font>
    <font>
      <sz val="18"/>
      <color indexed="17"/>
      <name val="Bookman Old Style"/>
      <family val="1"/>
    </font>
    <font>
      <sz val="12"/>
      <color indexed="17"/>
      <name val="Bookman Old Style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81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0" fillId="0" borderId="0" xfId="0" applyProtection="1">
      <protection locked="0"/>
    </xf>
    <xf numFmtId="0" fontId="9" fillId="0" borderId="0" xfId="0" applyFont="1" applyFill="1" applyBorder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 hidden="1"/>
    </xf>
    <xf numFmtId="0" fontId="11" fillId="0" borderId="6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0" xfId="0" applyFont="1" applyFill="1" applyBorder="1" applyAlignment="1"/>
    <xf numFmtId="0" fontId="15" fillId="0" borderId="3" xfId="0" applyFont="1" applyFill="1" applyBorder="1" applyAlignment="1"/>
    <xf numFmtId="0" fontId="0" fillId="0" borderId="0" xfId="0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0" fillId="0" borderId="0" xfId="0" applyAlignment="1" applyProtection="1">
      <protection locked="0"/>
    </xf>
    <xf numFmtId="0" fontId="16" fillId="0" borderId="6" xfId="0" applyFont="1" applyFill="1" applyBorder="1" applyAlignment="1">
      <alignment horizontal="center"/>
    </xf>
    <xf numFmtId="0" fontId="20" fillId="0" borderId="6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18" fillId="0" borderId="0" xfId="0" applyFont="1" applyFill="1" applyAlignment="1"/>
    <xf numFmtId="0" fontId="15" fillId="0" borderId="6" xfId="0" applyFont="1" applyFill="1" applyBorder="1" applyAlignment="1"/>
    <xf numFmtId="0" fontId="15" fillId="0" borderId="0" xfId="0" applyFont="1" applyFill="1" applyAlignment="1"/>
    <xf numFmtId="166" fontId="15" fillId="0" borderId="4" xfId="0" applyNumberFormat="1" applyFont="1" applyFill="1" applyBorder="1" applyAlignment="1">
      <alignment horizontal="center"/>
    </xf>
    <xf numFmtId="0" fontId="19" fillId="0" borderId="0" xfId="0" applyFont="1" applyFill="1" applyAlignment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0" borderId="0" xfId="0" applyAlignment="1"/>
    <xf numFmtId="0" fontId="2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0" fillId="0" borderId="0" xfId="0" applyBorder="1"/>
    <xf numFmtId="0" fontId="26" fillId="2" borderId="0" xfId="0" applyFont="1" applyFill="1" applyBorder="1" applyAlignment="1"/>
    <xf numFmtId="0" fontId="2" fillId="2" borderId="0" xfId="0" applyFont="1" applyFill="1" applyBorder="1"/>
    <xf numFmtId="0" fontId="27" fillId="2" borderId="0" xfId="0" applyFont="1" applyFill="1" applyBorder="1" applyAlignment="1"/>
    <xf numFmtId="0" fontId="0" fillId="2" borderId="0" xfId="0" applyFill="1"/>
    <xf numFmtId="0" fontId="29" fillId="2" borderId="0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6" fillId="2" borderId="0" xfId="0" applyFont="1" applyFill="1" applyBorder="1" applyAlignment="1">
      <alignment horizontal="left"/>
    </xf>
    <xf numFmtId="49" fontId="29" fillId="2" borderId="0" xfId="0" applyNumberFormat="1" applyFont="1" applyFill="1" applyBorder="1" applyAlignment="1">
      <alignment horizontal="left"/>
    </xf>
    <xf numFmtId="168" fontId="25" fillId="2" borderId="0" xfId="0" applyNumberFormat="1" applyFont="1" applyFill="1" applyBorder="1" applyAlignment="1">
      <alignment horizontal="left"/>
    </xf>
    <xf numFmtId="165" fontId="25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2" fillId="0" borderId="0" xfId="0" applyFont="1" applyAlignment="1"/>
    <xf numFmtId="0" fontId="30" fillId="2" borderId="0" xfId="0" applyFont="1" applyFill="1" applyBorder="1" applyAlignment="1"/>
    <xf numFmtId="0" fontId="6" fillId="2" borderId="1" xfId="0" applyFont="1" applyFill="1" applyBorder="1" applyAlignment="1"/>
    <xf numFmtId="0" fontId="29" fillId="2" borderId="1" xfId="0" applyFont="1" applyFill="1" applyBorder="1" applyAlignment="1" applyProtection="1">
      <alignment horizontal="left"/>
    </xf>
    <xf numFmtId="0" fontId="29" fillId="2" borderId="2" xfId="0" applyFont="1" applyFill="1" applyBorder="1" applyAlignment="1" applyProtection="1">
      <alignment horizontal="left"/>
    </xf>
    <xf numFmtId="0" fontId="29" fillId="2" borderId="2" xfId="0" applyFont="1" applyFill="1" applyBorder="1" applyAlignment="1" applyProtection="1">
      <alignment horizontal="center"/>
    </xf>
    <xf numFmtId="0" fontId="1" fillId="2" borderId="2" xfId="0" applyFont="1" applyFill="1" applyBorder="1"/>
    <xf numFmtId="0" fontId="32" fillId="2" borderId="2" xfId="0" applyFont="1" applyFill="1" applyBorder="1" applyAlignment="1"/>
    <xf numFmtId="2" fontId="1" fillId="2" borderId="2" xfId="0" applyNumberFormat="1" applyFont="1" applyFill="1" applyBorder="1"/>
    <xf numFmtId="166" fontId="31" fillId="2" borderId="2" xfId="0" applyNumberFormat="1" applyFont="1" applyFill="1" applyBorder="1" applyAlignment="1" applyProtection="1"/>
    <xf numFmtId="2" fontId="29" fillId="2" borderId="2" xfId="0" applyNumberFormat="1" applyFont="1" applyFill="1" applyBorder="1" applyAlignment="1" applyProtection="1"/>
    <xf numFmtId="166" fontId="31" fillId="2" borderId="2" xfId="0" applyNumberFormat="1" applyFont="1" applyFill="1" applyBorder="1" applyAlignment="1" applyProtection="1">
      <alignment horizontal="left"/>
    </xf>
    <xf numFmtId="166" fontId="29" fillId="2" borderId="2" xfId="0" applyNumberFormat="1" applyFont="1" applyFill="1" applyBorder="1" applyAlignment="1" applyProtection="1">
      <alignment horizontal="left"/>
    </xf>
    <xf numFmtId="2" fontId="29" fillId="2" borderId="2" xfId="0" applyNumberFormat="1" applyFont="1" applyFill="1" applyBorder="1" applyAlignment="1" applyProtection="1">
      <alignment horizontal="left"/>
    </xf>
    <xf numFmtId="166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/>
    </xf>
    <xf numFmtId="0" fontId="6" fillId="0" borderId="0" xfId="0" applyFont="1"/>
    <xf numFmtId="0" fontId="33" fillId="2" borderId="0" xfId="1" applyFont="1" applyFill="1" applyBorder="1" applyAlignment="1" applyProtection="1"/>
    <xf numFmtId="0" fontId="25" fillId="2" borderId="0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14" fontId="36" fillId="0" borderId="0" xfId="0" applyNumberFormat="1" applyFont="1" applyFill="1" applyBorder="1" applyAlignment="1" applyProtection="1">
      <alignment horizontal="left"/>
    </xf>
    <xf numFmtId="1" fontId="36" fillId="0" borderId="0" xfId="0" applyNumberFormat="1" applyFont="1" applyFill="1" applyBorder="1" applyAlignment="1" applyProtection="1">
      <alignment horizontal="left"/>
    </xf>
    <xf numFmtId="0" fontId="38" fillId="0" borderId="3" xfId="2" applyFont="1" applyFill="1" applyBorder="1" applyAlignment="1">
      <alignment vertical="center"/>
    </xf>
    <xf numFmtId="0" fontId="38" fillId="0" borderId="4" xfId="2" applyFont="1" applyFill="1" applyBorder="1" applyAlignment="1">
      <alignment vertical="center"/>
    </xf>
    <xf numFmtId="0" fontId="38" fillId="0" borderId="0" xfId="2" applyFont="1" applyFill="1"/>
    <xf numFmtId="0" fontId="38" fillId="0" borderId="6" xfId="2" applyFont="1" applyFill="1" applyBorder="1" applyAlignment="1">
      <alignment vertical="center"/>
    </xf>
    <xf numFmtId="0" fontId="38" fillId="0" borderId="3" xfId="2" applyFont="1" applyFill="1" applyBorder="1"/>
    <xf numFmtId="0" fontId="38" fillId="0" borderId="3" xfId="2" applyFont="1" applyFill="1" applyBorder="1" applyAlignment="1" applyProtection="1">
      <alignment horizontal="left"/>
      <protection locked="0"/>
    </xf>
    <xf numFmtId="0" fontId="38" fillId="0" borderId="4" xfId="2" applyFont="1" applyFill="1" applyBorder="1" applyAlignment="1" applyProtection="1">
      <alignment horizontal="left"/>
      <protection locked="0"/>
    </xf>
    <xf numFmtId="0" fontId="38" fillId="0" borderId="0" xfId="2" applyFont="1" applyFill="1" applyBorder="1" applyAlignment="1">
      <alignment horizontal="left"/>
    </xf>
    <xf numFmtId="0" fontId="38" fillId="0" borderId="3" xfId="2" applyFont="1" applyFill="1" applyBorder="1" applyAlignment="1" applyProtection="1">
      <alignment horizontal="left" vertical="center"/>
      <protection locked="0"/>
    </xf>
    <xf numFmtId="0" fontId="38" fillId="0" borderId="3" xfId="2" applyFont="1" applyFill="1" applyBorder="1" applyAlignment="1" applyProtection="1">
      <protection locked="0"/>
    </xf>
    <xf numFmtId="0" fontId="38" fillId="0" borderId="4" xfId="2" applyFont="1" applyFill="1" applyBorder="1" applyAlignment="1" applyProtection="1">
      <protection locked="0"/>
    </xf>
    <xf numFmtId="0" fontId="38" fillId="0" borderId="6" xfId="2" applyFont="1" applyFill="1" applyBorder="1" applyAlignment="1">
      <alignment horizontal="justify" vertical="center"/>
    </xf>
    <xf numFmtId="0" fontId="24" fillId="0" borderId="0" xfId="2" applyFont="1"/>
    <xf numFmtId="0" fontId="24" fillId="0" borderId="0" xfId="0" applyFont="1"/>
    <xf numFmtId="0" fontId="15" fillId="0" borderId="6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38" fillId="0" borderId="6" xfId="2" applyFont="1" applyFill="1" applyBorder="1" applyAlignment="1">
      <alignment vertical="center"/>
    </xf>
    <xf numFmtId="0" fontId="15" fillId="0" borderId="6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2" fontId="15" fillId="0" borderId="5" xfId="0" applyNumberFormat="1" applyFont="1" applyFill="1" applyBorder="1" applyAlignment="1" applyProtection="1">
      <alignment horizontal="center"/>
    </xf>
    <xf numFmtId="0" fontId="15" fillId="0" borderId="4" xfId="0" applyFont="1" applyFill="1" applyBorder="1" applyAlignment="1"/>
    <xf numFmtId="0" fontId="15" fillId="3" borderId="6" xfId="0" applyFont="1" applyFill="1" applyBorder="1" applyAlignment="1" applyProtection="1">
      <alignment horizontal="left"/>
    </xf>
    <xf numFmtId="0" fontId="15" fillId="3" borderId="5" xfId="0" applyFont="1" applyFill="1" applyBorder="1" applyAlignment="1" applyProtection="1">
      <alignment horizontal="center"/>
      <protection locked="0"/>
    </xf>
    <xf numFmtId="1" fontId="15" fillId="3" borderId="5" xfId="0" applyNumberFormat="1" applyFont="1" applyFill="1" applyBorder="1" applyAlignment="1" applyProtection="1">
      <alignment horizontal="center"/>
      <protection locked="0"/>
    </xf>
    <xf numFmtId="2" fontId="15" fillId="3" borderId="5" xfId="0" applyNumberFormat="1" applyFont="1" applyFill="1" applyBorder="1" applyAlignment="1" applyProtection="1">
      <alignment horizontal="center"/>
      <protection locked="0"/>
    </xf>
    <xf numFmtId="0" fontId="38" fillId="3" borderId="3" xfId="2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24" fillId="2" borderId="0" xfId="0" applyFont="1" applyFill="1"/>
    <xf numFmtId="0" fontId="39" fillId="2" borderId="0" xfId="0" applyFont="1" applyFill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right"/>
    </xf>
    <xf numFmtId="0" fontId="25" fillId="2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164" fontId="0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2" borderId="0" xfId="0" applyFont="1" applyFill="1" applyBorder="1" applyAlignment="1"/>
    <xf numFmtId="0" fontId="0" fillId="0" borderId="0" xfId="0" applyAlignment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6" xfId="0" applyFont="1" applyFill="1" applyBorder="1" applyAlignment="1"/>
    <xf numFmtId="0" fontId="12" fillId="0" borderId="3" xfId="0" applyFont="1" applyFill="1" applyBorder="1" applyAlignment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6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6" xfId="0" applyFont="1" applyFill="1" applyBorder="1" applyAlignment="1"/>
    <xf numFmtId="0" fontId="15" fillId="0" borderId="3" xfId="0" applyFont="1" applyFill="1" applyBorder="1" applyAlignment="1"/>
    <xf numFmtId="0" fontId="18" fillId="0" borderId="6" xfId="0" applyFont="1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8" fillId="0" borderId="6" xfId="2" applyFont="1" applyFill="1" applyBorder="1" applyAlignment="1">
      <alignment vertical="center"/>
    </xf>
    <xf numFmtId="0" fontId="24" fillId="0" borderId="3" xfId="2" applyFont="1" applyBorder="1" applyAlignment="1"/>
    <xf numFmtId="0" fontId="0" fillId="0" borderId="3" xfId="0" applyBorder="1" applyAlignment="1"/>
    <xf numFmtId="166" fontId="38" fillId="0" borderId="3" xfId="2" applyNumberFormat="1" applyFont="1" applyFill="1" applyBorder="1" applyAlignment="1" applyProtection="1">
      <alignment horizontal="center"/>
      <protection locked="0"/>
    </xf>
    <xf numFmtId="166" fontId="38" fillId="0" borderId="4" xfId="2" applyNumberFormat="1" applyFont="1" applyFill="1" applyBorder="1" applyAlignment="1" applyProtection="1">
      <alignment horizontal="center"/>
      <protection locked="0"/>
    </xf>
    <xf numFmtId="167" fontId="38" fillId="0" borderId="3" xfId="2" applyNumberFormat="1" applyFont="1" applyFill="1" applyBorder="1" applyAlignment="1" applyProtection="1">
      <alignment horizontal="left" vertical="center"/>
      <protection locked="0"/>
    </xf>
    <xf numFmtId="167" fontId="38" fillId="0" borderId="3" xfId="2" applyNumberFormat="1" applyFont="1" applyFill="1" applyBorder="1" applyAlignment="1" applyProtection="1">
      <alignment horizontal="left"/>
      <protection locked="0"/>
    </xf>
    <xf numFmtId="167" fontId="38" fillId="0" borderId="4" xfId="2" applyNumberFormat="1" applyFont="1" applyFill="1" applyBorder="1" applyAlignment="1" applyProtection="1">
      <alignment horizontal="left"/>
      <protection locked="0"/>
    </xf>
    <xf numFmtId="166" fontId="38" fillId="0" borderId="3" xfId="2" applyNumberFormat="1" applyFont="1" applyFill="1" applyBorder="1" applyAlignment="1">
      <alignment horizontal="center"/>
    </xf>
    <xf numFmtId="166" fontId="38" fillId="0" borderId="4" xfId="2" applyNumberFormat="1" applyFont="1" applyFill="1" applyBorder="1" applyAlignment="1">
      <alignment horizontal="center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790575</xdr:colOff>
      <xdr:row>4</xdr:row>
      <xdr:rowOff>76200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80975" y="238125"/>
          <a:ext cx="6467475" cy="742950"/>
          <a:chOff x="1418" y="571"/>
          <a:chExt cx="9668" cy="922"/>
        </a:xfrm>
      </xdr:grpSpPr>
      <xdr:sp macro="" textlink="">
        <xdr:nvSpPr>
          <xdr:cNvPr id="3" name="Text Box 9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WordArt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30" y="902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5" name="WordArt 1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30" y="583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6" name="WordArt 1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14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7" name="Picture 13" descr="Logo KNBB recht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3</xdr:row>
      <xdr:rowOff>161925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0" y="219075"/>
          <a:ext cx="31242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342900</xdr:colOff>
      <xdr:row>3</xdr:row>
      <xdr:rowOff>152400</xdr:rowOff>
    </xdr:to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276225" y="295275"/>
          <a:ext cx="6191250" cy="742950"/>
          <a:chOff x="1418" y="571"/>
          <a:chExt cx="9668" cy="922"/>
        </a:xfrm>
      </xdr:grpSpPr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nl-NL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nl-NL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endParaRPr>
          </a:p>
        </xdr:txBody>
      </xdr:sp>
      <xdr:sp macro="" textlink="">
        <xdr:nvSpPr>
          <xdr:cNvPr id="10" name="WordArt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30" y="902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1" name="WordArt 11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30" y="583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2" name="WordArt 1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814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3" name="Picture 13" descr="Logo KNBB recht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3</xdr:col>
      <xdr:colOff>447674</xdr:colOff>
      <xdr:row>1</xdr:row>
      <xdr:rowOff>0</xdr:rowOff>
    </xdr:from>
    <xdr:to>
      <xdr:col>10</xdr:col>
      <xdr:colOff>533399</xdr:colOff>
      <xdr:row>3</xdr:row>
      <xdr:rowOff>66675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4999" y="295275"/>
          <a:ext cx="32480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  <sheetName val="Promotie"/>
      <sheetName val="Lid"/>
      <sheetName val="Voorw,5e Klas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10.00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uur</v>
          </cell>
          <cell r="M13" t="str">
            <v>1e Klasse</v>
          </cell>
          <cell r="N13" t="str">
            <v>0,550-0,750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workbookViewId="0">
      <selection activeCell="M16" sqref="M16"/>
    </sheetView>
  </sheetViews>
  <sheetFormatPr defaultColWidth="9.140625" defaultRowHeight="15" customHeight="1" x14ac:dyDescent="0.2"/>
  <cols>
    <col min="1" max="1" width="2.7109375" style="45" customWidth="1"/>
    <col min="2" max="2" width="8.42578125" style="45" customWidth="1"/>
    <col min="3" max="3" width="14.140625" style="45" customWidth="1"/>
    <col min="4" max="4" width="8" style="45" customWidth="1"/>
    <col min="5" max="5" width="22.28515625" style="45" customWidth="1"/>
    <col min="6" max="6" width="9.42578125" style="45" customWidth="1"/>
    <col min="7" max="7" width="19.7109375" style="45" customWidth="1"/>
    <col min="8" max="8" width="26.28515625" style="45" customWidth="1"/>
    <col min="9" max="9" width="29.7109375" style="45" customWidth="1"/>
    <col min="10" max="10" width="6.28515625" style="45" customWidth="1"/>
    <col min="11" max="11" width="25.7109375" style="45" customWidth="1"/>
    <col min="12" max="12" width="4.7109375" style="45" customWidth="1"/>
    <col min="13" max="13" width="19.28515625" style="45" customWidth="1"/>
    <col min="14" max="14" width="5.85546875" style="45" customWidth="1"/>
    <col min="15" max="16384" width="9.140625" style="45"/>
  </cols>
  <sheetData>
    <row r="1" spans="1:14" ht="15" customHeight="1" x14ac:dyDescent="0.2">
      <c r="C1" s="87" t="s">
        <v>136</v>
      </c>
    </row>
    <row r="2" spans="1:14" ht="15" customHeight="1" x14ac:dyDescent="0.2">
      <c r="A2" s="45">
        <v>1</v>
      </c>
      <c r="B2" s="45">
        <v>140333</v>
      </c>
      <c r="C2" s="88" t="s">
        <v>79</v>
      </c>
      <c r="D2" s="88" t="s">
        <v>80</v>
      </c>
      <c r="E2" s="88" t="s">
        <v>81</v>
      </c>
      <c r="F2" s="89" t="s">
        <v>82</v>
      </c>
      <c r="G2" s="89" t="s">
        <v>83</v>
      </c>
      <c r="H2" s="89" t="s">
        <v>84</v>
      </c>
      <c r="I2" s="89" t="s">
        <v>85</v>
      </c>
      <c r="J2" s="88">
        <v>10615</v>
      </c>
      <c r="K2" s="89" t="s">
        <v>86</v>
      </c>
      <c r="L2" s="89">
        <v>103</v>
      </c>
      <c r="M2" s="90" t="s">
        <v>57</v>
      </c>
      <c r="N2" s="46">
        <v>0.78700000000000003</v>
      </c>
    </row>
    <row r="3" spans="1:14" ht="15" customHeight="1" x14ac:dyDescent="0.2">
      <c r="A3" s="45">
        <v>2</v>
      </c>
      <c r="B3" s="45">
        <v>142514</v>
      </c>
      <c r="C3" s="88" t="s">
        <v>87</v>
      </c>
      <c r="D3" s="88" t="s">
        <v>88</v>
      </c>
      <c r="E3" s="88" t="s">
        <v>89</v>
      </c>
      <c r="F3" s="89" t="s">
        <v>90</v>
      </c>
      <c r="G3" s="89" t="s">
        <v>91</v>
      </c>
      <c r="H3" s="89" t="s">
        <v>92</v>
      </c>
      <c r="I3" s="89" t="s">
        <v>93</v>
      </c>
      <c r="J3" s="88">
        <v>12834</v>
      </c>
      <c r="K3" s="89" t="s">
        <v>94</v>
      </c>
      <c r="L3" s="89">
        <v>104</v>
      </c>
      <c r="M3" s="90" t="s">
        <v>73</v>
      </c>
      <c r="N3" s="46">
        <v>0.71899999999999997</v>
      </c>
    </row>
    <row r="4" spans="1:14" ht="15" customHeight="1" x14ac:dyDescent="0.2">
      <c r="A4" s="45">
        <v>3</v>
      </c>
      <c r="B4" s="45">
        <v>205246</v>
      </c>
      <c r="C4" s="88" t="s">
        <v>95</v>
      </c>
      <c r="D4" s="88" t="s">
        <v>96</v>
      </c>
      <c r="E4" s="88" t="s">
        <v>97</v>
      </c>
      <c r="F4" s="89" t="s">
        <v>98</v>
      </c>
      <c r="G4" s="89" t="s">
        <v>99</v>
      </c>
      <c r="H4" s="89" t="s">
        <v>100</v>
      </c>
      <c r="I4" s="89" t="s">
        <v>64</v>
      </c>
      <c r="J4" s="88">
        <v>12832</v>
      </c>
      <c r="K4" s="89" t="s">
        <v>101</v>
      </c>
      <c r="L4" s="89">
        <v>104</v>
      </c>
      <c r="M4" s="90" t="s">
        <v>73</v>
      </c>
      <c r="N4" s="46">
        <v>0.71299999999999997</v>
      </c>
    </row>
    <row r="5" spans="1:14" ht="15" customHeight="1" x14ac:dyDescent="0.2">
      <c r="A5" s="45">
        <v>4</v>
      </c>
      <c r="B5" s="45">
        <v>234887</v>
      </c>
      <c r="C5" s="88" t="s">
        <v>102</v>
      </c>
      <c r="D5" s="88" t="s">
        <v>103</v>
      </c>
      <c r="E5" s="88" t="s">
        <v>104</v>
      </c>
      <c r="F5" s="89" t="s">
        <v>105</v>
      </c>
      <c r="G5" s="89" t="s">
        <v>75</v>
      </c>
      <c r="H5" s="89" t="s">
        <v>106</v>
      </c>
      <c r="I5" s="89" t="s">
        <v>107</v>
      </c>
      <c r="J5" s="88">
        <v>10706</v>
      </c>
      <c r="K5" s="89" t="s">
        <v>108</v>
      </c>
      <c r="L5" s="89">
        <v>106</v>
      </c>
      <c r="M5" s="90" t="s">
        <v>60</v>
      </c>
      <c r="N5" s="46">
        <v>0.70399999999999996</v>
      </c>
    </row>
    <row r="6" spans="1:14" ht="15" customHeight="1" x14ac:dyDescent="0.2">
      <c r="A6" s="45">
        <v>5</v>
      </c>
      <c r="B6" s="45">
        <v>109136</v>
      </c>
      <c r="C6" s="88" t="s">
        <v>109</v>
      </c>
      <c r="D6" s="88" t="s">
        <v>88</v>
      </c>
      <c r="E6" s="88" t="s">
        <v>110</v>
      </c>
      <c r="F6" s="89" t="s">
        <v>111</v>
      </c>
      <c r="G6" s="89" t="s">
        <v>112</v>
      </c>
      <c r="H6" s="89" t="s">
        <v>113</v>
      </c>
      <c r="I6" s="89" t="s">
        <v>64</v>
      </c>
      <c r="J6" s="88">
        <v>10607</v>
      </c>
      <c r="K6" s="89" t="s">
        <v>114</v>
      </c>
      <c r="L6" s="89">
        <v>103</v>
      </c>
      <c r="M6" s="90" t="s">
        <v>57</v>
      </c>
      <c r="N6" s="46">
        <v>0.67900000000000005</v>
      </c>
    </row>
    <row r="7" spans="1:14" ht="15" customHeight="1" x14ac:dyDescent="0.2">
      <c r="A7" s="45">
        <v>6</v>
      </c>
      <c r="B7" s="45">
        <v>168036</v>
      </c>
      <c r="C7" s="88" t="s">
        <v>115</v>
      </c>
      <c r="D7" s="88" t="s">
        <v>76</v>
      </c>
      <c r="E7" s="88" t="s">
        <v>116</v>
      </c>
      <c r="F7" s="89" t="s">
        <v>117</v>
      </c>
      <c r="G7" s="89" t="s">
        <v>118</v>
      </c>
      <c r="H7" s="89" t="s">
        <v>119</v>
      </c>
      <c r="I7" s="89" t="s">
        <v>120</v>
      </c>
      <c r="J7" s="88">
        <v>12699</v>
      </c>
      <c r="K7" s="89" t="s">
        <v>121</v>
      </c>
      <c r="L7" s="89">
        <v>102</v>
      </c>
      <c r="M7" s="90" t="s">
        <v>1</v>
      </c>
      <c r="N7" s="46">
        <v>0.627</v>
      </c>
    </row>
    <row r="8" spans="1:14" ht="15" customHeight="1" x14ac:dyDescent="0.2">
      <c r="A8" s="45">
        <v>7</v>
      </c>
      <c r="B8" s="45">
        <v>218426</v>
      </c>
      <c r="C8" s="88" t="s">
        <v>122</v>
      </c>
      <c r="D8" s="88" t="s">
        <v>72</v>
      </c>
      <c r="E8" s="88" t="s">
        <v>123</v>
      </c>
      <c r="F8" s="89" t="s">
        <v>124</v>
      </c>
      <c r="G8" s="89" t="s">
        <v>125</v>
      </c>
      <c r="H8" s="89" t="s">
        <v>126</v>
      </c>
      <c r="I8" s="89" t="s">
        <v>127</v>
      </c>
      <c r="J8" s="88">
        <v>10482</v>
      </c>
      <c r="K8" s="89" t="s">
        <v>128</v>
      </c>
      <c r="L8" s="89">
        <v>102</v>
      </c>
      <c r="M8" s="90" t="s">
        <v>1</v>
      </c>
      <c r="N8" s="46">
        <v>0.61399999999999999</v>
      </c>
    </row>
    <row r="9" spans="1:14" ht="15" customHeight="1" x14ac:dyDescent="0.2">
      <c r="A9" s="45">
        <v>8</v>
      </c>
      <c r="B9" s="45">
        <v>111503</v>
      </c>
      <c r="C9" s="88" t="s">
        <v>129</v>
      </c>
      <c r="D9" s="88" t="s">
        <v>74</v>
      </c>
      <c r="E9" s="88" t="s">
        <v>130</v>
      </c>
      <c r="F9" s="89" t="s">
        <v>131</v>
      </c>
      <c r="G9" s="89" t="s">
        <v>132</v>
      </c>
      <c r="H9" s="89" t="s">
        <v>133</v>
      </c>
      <c r="I9" s="89" t="s">
        <v>134</v>
      </c>
      <c r="J9" s="88">
        <v>10709</v>
      </c>
      <c r="K9" s="89" t="s">
        <v>135</v>
      </c>
      <c r="L9" s="89">
        <v>106</v>
      </c>
      <c r="M9" s="90" t="s">
        <v>60</v>
      </c>
      <c r="N9" s="46">
        <v>0.61299999999999999</v>
      </c>
    </row>
    <row r="10" spans="1:14" ht="15" customHeight="1" x14ac:dyDescent="0.2">
      <c r="C10" s="91"/>
      <c r="D10" s="88"/>
      <c r="E10" s="88"/>
      <c r="F10" s="92"/>
      <c r="G10" s="92"/>
      <c r="H10" s="93"/>
      <c r="I10" s="92"/>
      <c r="J10" s="88"/>
      <c r="K10" s="93"/>
      <c r="L10" s="92"/>
      <c r="M10" s="46" t="s">
        <v>63</v>
      </c>
      <c r="N10" s="46" t="s">
        <v>63</v>
      </c>
    </row>
    <row r="11" spans="1:14" ht="15" customHeight="1" x14ac:dyDescent="0.2">
      <c r="N11" s="46"/>
    </row>
    <row r="12" spans="1:14" ht="15" customHeight="1" x14ac:dyDescent="0.2">
      <c r="N12" s="46"/>
    </row>
    <row r="13" spans="1:14" ht="15" customHeight="1" x14ac:dyDescent="0.2">
      <c r="N13" s="46"/>
    </row>
    <row r="14" spans="1:14" ht="15" customHeight="1" x14ac:dyDescent="0.2">
      <c r="N14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7"/>
  <sheetViews>
    <sheetView tabSelected="1" workbookViewId="0">
      <selection activeCell="AA15" sqref="AA15"/>
    </sheetView>
  </sheetViews>
  <sheetFormatPr defaultRowHeight="15" x14ac:dyDescent="0.25"/>
  <cols>
    <col min="1" max="1" width="2.7109375" customWidth="1"/>
    <col min="2" max="2" width="7.5703125" customWidth="1"/>
    <col min="3" max="3" width="4.42578125" customWidth="1"/>
    <col min="4" max="4" width="4" customWidth="1"/>
    <col min="5" max="5" width="3.7109375" customWidth="1"/>
    <col min="6" max="6" width="2.140625" customWidth="1"/>
    <col min="7" max="7" width="10.140625" customWidth="1"/>
    <col min="8" max="8" width="3.5703125" customWidth="1"/>
    <col min="9" max="9" width="7.7109375" customWidth="1"/>
    <col min="10" max="10" width="6" customWidth="1"/>
    <col min="11" max="11" width="2.7109375" customWidth="1"/>
    <col min="12" max="12" width="3.42578125" customWidth="1"/>
    <col min="13" max="13" width="5.7109375" customWidth="1"/>
    <col min="14" max="14" width="7.5703125" customWidth="1"/>
    <col min="15" max="15" width="2.7109375" customWidth="1"/>
    <col min="16" max="16" width="7.28515625" customWidth="1"/>
    <col min="17" max="17" width="6.42578125" customWidth="1"/>
    <col min="18" max="18" width="13.42578125" customWidth="1"/>
    <col min="20" max="20" width="5" customWidth="1"/>
    <col min="22" max="33" width="9.140625" style="10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>
        <v>6</v>
      </c>
    </row>
    <row r="2" spans="1:20" ht="18.75" customHeight="1" x14ac:dyDescent="0.3">
      <c r="A2" s="1"/>
      <c r="B2" s="2"/>
      <c r="C2" s="2"/>
      <c r="D2" s="2"/>
      <c r="E2" s="2"/>
      <c r="F2" s="2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6"/>
    </row>
    <row r="3" spans="1:20" ht="18.75" customHeight="1" x14ac:dyDescent="0.3">
      <c r="A3" s="1"/>
      <c r="B3" s="2"/>
      <c r="C3" s="2"/>
      <c r="D3" s="2"/>
      <c r="E3" s="2"/>
      <c r="F3" s="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6"/>
    </row>
    <row r="4" spans="1:20" ht="15" customHeight="1" x14ac:dyDescent="0.25">
      <c r="A4" s="4"/>
      <c r="B4" s="4"/>
      <c r="C4" s="4"/>
      <c r="D4" s="4"/>
      <c r="E4" s="4"/>
      <c r="F4" s="4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49"/>
      <c r="B6" s="50" t="s">
        <v>0</v>
      </c>
      <c r="C6" s="4" t="s">
        <v>137</v>
      </c>
      <c r="D6" s="5"/>
      <c r="E6" s="5"/>
      <c r="F6" s="51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138</v>
      </c>
      <c r="D7" s="5"/>
      <c r="E7" s="5"/>
      <c r="F7" s="4"/>
      <c r="G7" s="4"/>
      <c r="H7" s="4"/>
      <c r="I7" s="4"/>
      <c r="J7" s="4"/>
      <c r="K7" s="52"/>
      <c r="L7" s="5"/>
      <c r="M7" s="5" t="s">
        <v>2</v>
      </c>
      <c r="N7" s="5"/>
      <c r="O7" s="52"/>
      <c r="P7" s="133">
        <f ca="1">TODAY()</f>
        <v>43057</v>
      </c>
      <c r="Q7" s="133"/>
      <c r="R7" s="133"/>
    </row>
    <row r="8" spans="1:20" x14ac:dyDescent="0.25">
      <c r="A8" s="4"/>
      <c r="B8" s="4"/>
      <c r="C8" s="4" t="s">
        <v>139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140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53" t="s">
        <v>77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4"/>
    </row>
    <row r="13" spans="1:20" x14ac:dyDescent="0.25">
      <c r="A13" s="55" t="s">
        <v>4</v>
      </c>
      <c r="B13" s="55"/>
      <c r="C13" s="55"/>
      <c r="D13" s="123" t="str">
        <f>IF($T$1="","",VLOOKUP($T$1,[1]Spel!$A$1:$AI$30,3))</f>
        <v>3Banden 1e klas</v>
      </c>
      <c r="E13" s="124"/>
      <c r="F13" s="124"/>
      <c r="G13" s="124"/>
      <c r="H13" s="125"/>
      <c r="I13" s="48"/>
      <c r="J13" s="6"/>
      <c r="K13" s="56"/>
      <c r="L13" s="55"/>
      <c r="M13" s="5"/>
      <c r="N13" s="57" t="s">
        <v>5</v>
      </c>
      <c r="O13" s="54"/>
      <c r="P13" s="130" t="str">
        <f>IF($T$1="","",VLOOKUP($T$1,[1]Spel!$A$1:$AI$30,6))</f>
        <v>H.G.L.</v>
      </c>
      <c r="Q13" s="58"/>
      <c r="R13" s="58"/>
    </row>
    <row r="14" spans="1:20" x14ac:dyDescent="0.25">
      <c r="A14" s="55" t="s">
        <v>6</v>
      </c>
      <c r="B14" s="55"/>
      <c r="C14" s="55"/>
      <c r="D14" s="48" t="str">
        <f>IF($T$1="","",VLOOKUP($T$1,[1]Spel!$A$1:$AI$30,5))</f>
        <v>8-9 dec 2017</v>
      </c>
      <c r="E14" s="48"/>
      <c r="F14" s="48"/>
      <c r="G14" s="48"/>
      <c r="H14" s="48"/>
      <c r="I14" s="53"/>
      <c r="J14" s="6"/>
      <c r="L14" s="55"/>
      <c r="M14" s="5"/>
      <c r="N14" s="50" t="s">
        <v>7</v>
      </c>
      <c r="O14" s="49"/>
      <c r="P14" s="59" t="s">
        <v>141</v>
      </c>
      <c r="Q14" s="59"/>
      <c r="R14" s="60"/>
    </row>
    <row r="15" spans="1:20" x14ac:dyDescent="0.25">
      <c r="A15" s="55" t="s">
        <v>8</v>
      </c>
      <c r="B15" s="55"/>
      <c r="C15" s="61"/>
      <c r="D15" s="48" t="str">
        <f>IF($T$1="","",VLOOKUP($T$1,[1]Spel!$A$1:$AI$30,12))</f>
        <v>18.00  uur</v>
      </c>
      <c r="E15" s="48"/>
      <c r="F15" s="48"/>
      <c r="G15" s="62"/>
      <c r="H15" s="48"/>
      <c r="I15" s="48"/>
      <c r="J15" s="47"/>
      <c r="K15" s="63"/>
      <c r="L15" s="64"/>
      <c r="M15" s="64"/>
      <c r="N15" s="65" t="s">
        <v>61</v>
      </c>
      <c r="O15" s="64"/>
      <c r="P15" s="59" t="s">
        <v>142</v>
      </c>
      <c r="Q15" s="66"/>
      <c r="R15" s="53"/>
    </row>
    <row r="16" spans="1:20" x14ac:dyDescent="0.25">
      <c r="A16" s="55" t="s">
        <v>9</v>
      </c>
      <c r="B16" s="55"/>
      <c r="C16" s="55"/>
      <c r="D16" s="136" t="str">
        <f>IF($T$1="","",VLOOKUP($T$1,[1]Spel!$A$1:$AI$30,14))</f>
        <v>0,550-0,750</v>
      </c>
      <c r="E16" s="137" t="str">
        <f>IF($T$1="","",VLOOKUP($T$1,[1]Spel!$A$1:$AI$30,12))</f>
        <v>18.00  uur</v>
      </c>
      <c r="F16" s="137" t="str">
        <f>IF($T$1="","",VLOOKUP($T$1,[1]Spel!$A$1:$AI$30,12))</f>
        <v>18.00  uur</v>
      </c>
      <c r="G16" s="137" t="str">
        <f>IF($T$1="","",VLOOKUP($T$1,[1]Spel!$A$1:$AI$30,12))</f>
        <v>18.00  uur</v>
      </c>
      <c r="H16" s="53"/>
      <c r="I16" s="53"/>
      <c r="J16" s="6"/>
      <c r="K16" s="4"/>
      <c r="L16" s="6"/>
      <c r="M16" s="4"/>
      <c r="N16" s="65" t="s">
        <v>10</v>
      </c>
      <c r="O16" s="49"/>
      <c r="P16" s="59" t="s">
        <v>143</v>
      </c>
      <c r="Q16" s="59"/>
      <c r="R16" s="53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6"/>
      <c r="K17" s="4"/>
      <c r="L17" s="6"/>
      <c r="M17" s="4"/>
      <c r="N17" s="65" t="s">
        <v>11</v>
      </c>
      <c r="O17" s="49"/>
      <c r="P17" s="59" t="s">
        <v>144</v>
      </c>
      <c r="Q17" s="59"/>
      <c r="R17" s="53"/>
    </row>
    <row r="18" spans="1:18" x14ac:dyDescent="0.25">
      <c r="A18" s="55" t="s">
        <v>59</v>
      </c>
      <c r="B18" s="55"/>
      <c r="C18" s="55"/>
      <c r="D18" s="55"/>
      <c r="E18" s="55"/>
      <c r="F18" s="55"/>
      <c r="G18" s="55"/>
      <c r="H18" s="55"/>
      <c r="I18" s="55"/>
      <c r="J18" s="6"/>
      <c r="K18" s="55"/>
      <c r="L18" s="55" t="s">
        <v>12</v>
      </c>
      <c r="M18" s="5"/>
      <c r="N18" s="67"/>
      <c r="O18" s="6"/>
      <c r="P18" s="134">
        <f>IF($T$1="","",VLOOKUP($T$1,[1]Spel!$A$1:$AI$30,15))</f>
        <v>30</v>
      </c>
      <c r="Q18" s="135" t="str">
        <f>IF($T$1="","",VLOOKUP($T$1,[1]Spel!$A$1:$AI$30,14))</f>
        <v>0,550-0,750</v>
      </c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49"/>
      <c r="P19" s="4"/>
      <c r="Q19" s="4"/>
      <c r="R19" s="4"/>
    </row>
    <row r="20" spans="1:18" x14ac:dyDescent="0.25">
      <c r="A20" s="4" t="s">
        <v>13</v>
      </c>
      <c r="B20" s="4"/>
      <c r="C20" s="4"/>
      <c r="D20" s="4"/>
      <c r="E20" s="4"/>
      <c r="F20" s="4"/>
      <c r="G20" s="4"/>
      <c r="H20" s="4" t="s">
        <v>14</v>
      </c>
      <c r="I20" s="4"/>
      <c r="J20" s="6"/>
      <c r="K20" s="4"/>
      <c r="L20" s="6"/>
      <c r="M20" s="5"/>
      <c r="N20" s="5"/>
      <c r="O20" s="49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49"/>
      <c r="P21" s="4"/>
      <c r="Q21" s="4"/>
      <c r="R21" s="4"/>
    </row>
    <row r="22" spans="1:18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 t="s">
        <v>16</v>
      </c>
      <c r="J22" s="6"/>
      <c r="K22" s="5"/>
      <c r="L22" s="6"/>
      <c r="M22" s="4"/>
      <c r="N22" s="4" t="s">
        <v>17</v>
      </c>
      <c r="O22" s="7"/>
      <c r="P22" s="4"/>
      <c r="Q22" s="4"/>
      <c r="R22" s="23" t="s">
        <v>18</v>
      </c>
    </row>
    <row r="23" spans="1:18" x14ac:dyDescent="0.25">
      <c r="A23" s="68">
        <v>1</v>
      </c>
      <c r="B23" s="69" t="str">
        <f>IF($A23="","",VLOOKUP($A23,Namen!$A:$P,3,0))</f>
        <v xml:space="preserve">Geertsma  J.   </v>
      </c>
      <c r="C23" s="68"/>
      <c r="D23" s="70"/>
      <c r="E23" s="70"/>
      <c r="F23" s="70" t="str">
        <f>IF($A23="","",VLOOKUP($A23,Namen!$A:$P,4,0))</f>
        <v>Johnny</v>
      </c>
      <c r="G23" s="71"/>
      <c r="H23" s="71"/>
      <c r="I23" s="70" t="str">
        <f>IF($A23="","",VLOOKUP($A23,Namen!$A:$P,11,0))</f>
        <v>De Poedel</v>
      </c>
      <c r="J23" s="72"/>
      <c r="K23" s="73"/>
      <c r="L23" s="74"/>
      <c r="M23" s="75"/>
      <c r="N23" s="76" t="str">
        <f>IF($A23="","",VLOOKUP($A23,Namen!$A:$AC,13,0))</f>
        <v>Groningen-Drenthe</v>
      </c>
      <c r="O23" s="77"/>
      <c r="P23" s="78"/>
      <c r="Q23" s="79"/>
      <c r="R23" s="80">
        <f>IF($A23="","",VLOOKUP($A23,Namen!$A:$AC,14,0))</f>
        <v>0.78700000000000003</v>
      </c>
    </row>
    <row r="24" spans="1:18" x14ac:dyDescent="0.25">
      <c r="A24" s="68">
        <v>2</v>
      </c>
      <c r="B24" s="69" t="str">
        <f>IF($A24="","",VLOOKUP($A24,Namen!$A:$P,3,0))</f>
        <v>Engelen  H.   van</v>
      </c>
      <c r="C24" s="68"/>
      <c r="D24" s="70"/>
      <c r="E24" s="70"/>
      <c r="F24" s="70" t="str">
        <f>IF($A24="","",VLOOKUP($A24,Namen!$A:$P,4,0))</f>
        <v>Hans</v>
      </c>
      <c r="G24" s="71"/>
      <c r="H24" s="71"/>
      <c r="I24" s="70" t="str">
        <f>IF($A24="","",VLOOKUP($A24,Namen!$A:$P,11,0))</f>
        <v>BC de Viersprong</v>
      </c>
      <c r="J24" s="72"/>
      <c r="K24" s="73"/>
      <c r="L24" s="74"/>
      <c r="M24" s="75"/>
      <c r="N24" s="76" t="str">
        <f>IF($A24="","",VLOOKUP($A24,Namen!$A:$AC,13,0))</f>
        <v>Noord-Oost Overijssel</v>
      </c>
      <c r="O24" s="77"/>
      <c r="P24" s="78"/>
      <c r="Q24" s="79"/>
      <c r="R24" s="80">
        <f>IF($A24="","",VLOOKUP($A24,Namen!$A:$AC,14,0))</f>
        <v>0.71899999999999997</v>
      </c>
    </row>
    <row r="25" spans="1:18" x14ac:dyDescent="0.25">
      <c r="A25" s="68">
        <v>3</v>
      </c>
      <c r="B25" s="69" t="str">
        <f>IF($A25="","",VLOOKUP($A25,Namen!$A:$P,3,0))</f>
        <v>Heide  F.   van der</v>
      </c>
      <c r="C25" s="68"/>
      <c r="D25" s="70"/>
      <c r="E25" s="70"/>
      <c r="F25" s="70" t="str">
        <f>IF($A25="","",VLOOKUP($A25,Namen!$A:$P,4,0))</f>
        <v>Feitze</v>
      </c>
      <c r="G25" s="71"/>
      <c r="H25" s="71"/>
      <c r="I25" s="70" t="str">
        <f>IF($A25="","",VLOOKUP($A25,Namen!$A:$P,11,0))</f>
        <v>B.V. de Kroeg</v>
      </c>
      <c r="J25" s="72"/>
      <c r="K25" s="73"/>
      <c r="L25" s="74"/>
      <c r="M25" s="75"/>
      <c r="N25" s="76" t="str">
        <f>IF($A25="","",VLOOKUP($A25,Namen!$A:$AC,13,0))</f>
        <v>Noord-Oost Overijssel</v>
      </c>
      <c r="O25" s="77"/>
      <c r="P25" s="78"/>
      <c r="Q25" s="79"/>
      <c r="R25" s="80">
        <f>IF($A25="","",VLOOKUP($A25,Namen!$A:$AC,14,0))</f>
        <v>0.71299999999999997</v>
      </c>
    </row>
    <row r="26" spans="1:18" x14ac:dyDescent="0.25">
      <c r="A26" s="68">
        <v>4</v>
      </c>
      <c r="B26" s="69" t="str">
        <f>IF($A26="","",VLOOKUP($A26,Namen!$A:$P,3,0))</f>
        <v xml:space="preserve">Keupink  N.G.   </v>
      </c>
      <c r="C26" s="68"/>
      <c r="D26" s="70"/>
      <c r="E26" s="70"/>
      <c r="F26" s="70" t="str">
        <f>IF($A26="","",VLOOKUP($A26,Namen!$A:$P,4,0))</f>
        <v>Nick</v>
      </c>
      <c r="G26" s="71"/>
      <c r="H26" s="71"/>
      <c r="I26" s="70" t="str">
        <f>IF($A26="","",VLOOKUP($A26,Namen!$A:$P,11,0))</f>
        <v>De Pomerans</v>
      </c>
      <c r="J26" s="72"/>
      <c r="K26" s="73"/>
      <c r="L26" s="74"/>
      <c r="M26" s="75"/>
      <c r="N26" s="76" t="str">
        <f>IF($A26="","",VLOOKUP($A26,Namen!$A:$AC,13,0))</f>
        <v>Zwolle En Omstreken</v>
      </c>
      <c r="O26" s="77"/>
      <c r="P26" s="78"/>
      <c r="Q26" s="79"/>
      <c r="R26" s="80">
        <f>IF($A26="","",VLOOKUP($A26,Namen!$A:$AC,14,0))</f>
        <v>0.70399999999999996</v>
      </c>
    </row>
    <row r="27" spans="1:18" x14ac:dyDescent="0.25">
      <c r="A27" s="68">
        <v>5</v>
      </c>
      <c r="B27" s="69" t="str">
        <f>IF($A27="","",VLOOKUP($A27,Namen!$A:$P,3,0))</f>
        <v xml:space="preserve">Warners  J.   </v>
      </c>
      <c r="C27" s="68"/>
      <c r="D27" s="70"/>
      <c r="E27" s="70"/>
      <c r="F27" s="70" t="str">
        <f>IF($A27="","",VLOOKUP($A27,Namen!$A:$P,4,0))</f>
        <v>Hans</v>
      </c>
      <c r="G27" s="71"/>
      <c r="H27" s="71"/>
      <c r="I27" s="70" t="str">
        <f>IF($A27="","",VLOOKUP($A27,Namen!$A:$P,11,0))</f>
        <v>Asser Biljart Club '08</v>
      </c>
      <c r="J27" s="72"/>
      <c r="K27" s="73"/>
      <c r="L27" s="74"/>
      <c r="M27" s="75"/>
      <c r="N27" s="76" t="str">
        <f>IF($A27="","",VLOOKUP($A27,Namen!$A:$AC,13,0))</f>
        <v>Groningen-Drenthe</v>
      </c>
      <c r="O27" s="77"/>
      <c r="P27" s="78"/>
      <c r="Q27" s="79"/>
      <c r="R27" s="80">
        <f>IF($A27="","",VLOOKUP($A27,Namen!$A:$AC,14,0))</f>
        <v>0.67900000000000005</v>
      </c>
    </row>
    <row r="28" spans="1:18" x14ac:dyDescent="0.25">
      <c r="A28" s="68">
        <v>6</v>
      </c>
      <c r="B28" s="69" t="str">
        <f>IF($A28="","",VLOOKUP($A28,Namen!$A:$P,3,0))</f>
        <v xml:space="preserve">Wijbenga  J.   </v>
      </c>
      <c r="C28" s="68"/>
      <c r="D28" s="70"/>
      <c r="E28" s="70"/>
      <c r="F28" s="70" t="str">
        <f>IF($A28="","",VLOOKUP($A28,Namen!$A:$P,4,0))</f>
        <v>Johan</v>
      </c>
      <c r="G28" s="71"/>
      <c r="H28" s="71"/>
      <c r="I28" s="70" t="str">
        <f>IF($A28="","",VLOOKUP($A28,Namen!$A:$P,11,0))</f>
        <v>Lollum Waaxens</v>
      </c>
      <c r="J28" s="72"/>
      <c r="K28" s="73"/>
      <c r="L28" s="74"/>
      <c r="M28" s="75"/>
      <c r="N28" s="76" t="str">
        <f>IF($A28="","",VLOOKUP($A28,Namen!$A:$AC,13,0))</f>
        <v>Friesland</v>
      </c>
      <c r="O28" s="77"/>
      <c r="P28" s="78"/>
      <c r="Q28" s="79"/>
      <c r="R28" s="80">
        <f>IF($A28="","",VLOOKUP($A28,Namen!$A:$AC,14,0))</f>
        <v>0.627</v>
      </c>
    </row>
    <row r="29" spans="1:18" x14ac:dyDescent="0.25">
      <c r="A29" s="68">
        <v>7</v>
      </c>
      <c r="B29" s="69" t="str">
        <f>IF($A29="","",VLOOKUP($A29,Namen!$A:$P,3,0))</f>
        <v xml:space="preserve">Boomstra  M.   </v>
      </c>
      <c r="C29" s="68"/>
      <c r="D29" s="70"/>
      <c r="E29" s="70"/>
      <c r="F29" s="70" t="str">
        <f>IF($A29="","",VLOOKUP($A29,Namen!$A:$P,4,0))</f>
        <v>Marcel</v>
      </c>
      <c r="G29" s="71"/>
      <c r="H29" s="71"/>
      <c r="I29" s="70" t="str">
        <f>IF($A29="","",VLOOKUP($A29,Namen!$A:$P,11,0))</f>
        <v>Noorderling/Harlingen</v>
      </c>
      <c r="J29" s="72"/>
      <c r="K29" s="73"/>
      <c r="L29" s="74"/>
      <c r="M29" s="75"/>
      <c r="N29" s="76" t="str">
        <f>IF($A29="","",VLOOKUP($A29,Namen!$A:$AC,13,0))</f>
        <v>Friesland</v>
      </c>
      <c r="O29" s="77"/>
      <c r="P29" s="78"/>
      <c r="Q29" s="79"/>
      <c r="R29" s="80">
        <f>IF($A29="","",VLOOKUP($A29,Namen!$A:$AC,14,0))</f>
        <v>0.61399999999999999</v>
      </c>
    </row>
    <row r="30" spans="1:18" x14ac:dyDescent="0.25">
      <c r="A30" s="81">
        <v>8</v>
      </c>
      <c r="B30" s="70" t="str">
        <f>IF($A30="","",VLOOKUP($A30,Namen!$A:$P,3,0))</f>
        <v xml:space="preserve">Kuik  A.   </v>
      </c>
      <c r="C30" s="81"/>
      <c r="D30" s="70"/>
      <c r="E30" s="70"/>
      <c r="F30" s="70" t="str">
        <f>IF($A30="","",VLOOKUP($A30,Namen!$A:$P,4,0))</f>
        <v>Albert</v>
      </c>
      <c r="G30" s="71"/>
      <c r="H30" s="71"/>
      <c r="I30" s="70" t="str">
        <f>IF($A30="","",VLOOKUP($A30,Namen!$A:$P,11,0))</f>
        <v>De Kolonie</v>
      </c>
      <c r="J30" s="72"/>
      <c r="K30" s="73"/>
      <c r="L30" s="74"/>
      <c r="M30" s="75"/>
      <c r="N30" s="76" t="str">
        <f>IF($A30="","",VLOOKUP($A30,Namen!$A:$AC,13,0))</f>
        <v>Zwolle En Omstreken</v>
      </c>
      <c r="O30" s="77"/>
      <c r="P30" s="78"/>
      <c r="Q30" s="79"/>
      <c r="R30" s="80">
        <f>IF($A30="","",VLOOKUP($A30,Namen!$A:$AC,14,0))</f>
        <v>0.61299999999999999</v>
      </c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6"/>
    </row>
    <row r="32" spans="1:18" x14ac:dyDescent="0.25">
      <c r="A32" s="4" t="s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6"/>
    </row>
    <row r="33" spans="1:18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 x14ac:dyDescent="0.25">
      <c r="A34" s="126"/>
      <c r="B34" s="127" t="s">
        <v>78</v>
      </c>
      <c r="C34" s="128">
        <v>1</v>
      </c>
      <c r="D34" s="126"/>
      <c r="E34" s="126" t="str">
        <f>B26</f>
        <v xml:space="preserve">Keupink  N.G.   </v>
      </c>
      <c r="F34" s="126"/>
      <c r="G34" s="126"/>
      <c r="H34" s="129" t="s">
        <v>20</v>
      </c>
      <c r="I34" s="126"/>
      <c r="J34" s="126" t="str">
        <f>B27</f>
        <v xml:space="preserve">Warners  J.   </v>
      </c>
      <c r="K34" s="126"/>
      <c r="L34" s="126"/>
      <c r="M34" s="126"/>
      <c r="N34" s="56"/>
      <c r="O34" s="56"/>
      <c r="P34" s="56"/>
      <c r="Q34" s="56"/>
      <c r="R34" s="56"/>
    </row>
    <row r="35" spans="1:18" x14ac:dyDescent="0.25">
      <c r="A35" s="126"/>
      <c r="B35" s="127" t="s">
        <v>78</v>
      </c>
      <c r="C35" s="128">
        <v>2</v>
      </c>
      <c r="D35" s="126"/>
      <c r="E35" s="126" t="str">
        <f>B25</f>
        <v>Heide  F.   van der</v>
      </c>
      <c r="F35" s="126"/>
      <c r="G35" s="126"/>
      <c r="H35" s="129" t="s">
        <v>20</v>
      </c>
      <c r="I35" s="126"/>
      <c r="J35" s="126" t="str">
        <f>B28</f>
        <v xml:space="preserve">Wijbenga  J.   </v>
      </c>
      <c r="K35" s="126"/>
      <c r="L35" s="126"/>
      <c r="M35" s="126"/>
      <c r="N35" s="56"/>
      <c r="O35" s="56"/>
      <c r="P35" s="56"/>
      <c r="Q35" s="56"/>
      <c r="R35" s="56"/>
    </row>
    <row r="36" spans="1:18" x14ac:dyDescent="0.25">
      <c r="A36" s="126"/>
      <c r="B36" s="127" t="s">
        <v>78</v>
      </c>
      <c r="C36" s="128">
        <v>3</v>
      </c>
      <c r="D36" s="126"/>
      <c r="E36" s="126" t="str">
        <f>B24</f>
        <v>Engelen  H.   van</v>
      </c>
      <c r="F36" s="126"/>
      <c r="G36" s="126"/>
      <c r="H36" s="129" t="s">
        <v>20</v>
      </c>
      <c r="I36" s="126"/>
      <c r="J36" s="126" t="str">
        <f>B29</f>
        <v xml:space="preserve">Boomstra  M.   </v>
      </c>
      <c r="K36" s="126"/>
      <c r="L36" s="126"/>
      <c r="M36" s="126"/>
      <c r="N36" s="126"/>
      <c r="O36" s="126"/>
      <c r="P36" s="126"/>
      <c r="Q36" s="126"/>
      <c r="R36" s="126"/>
    </row>
    <row r="37" spans="1:18" x14ac:dyDescent="0.25">
      <c r="A37" s="126"/>
      <c r="B37" s="127" t="s">
        <v>78</v>
      </c>
      <c r="C37" s="128">
        <v>4</v>
      </c>
      <c r="D37" s="126"/>
      <c r="E37" s="126" t="str">
        <f>B23</f>
        <v xml:space="preserve">Geertsma  J.   </v>
      </c>
      <c r="F37" s="126"/>
      <c r="G37" s="126"/>
      <c r="H37" s="129" t="s">
        <v>20</v>
      </c>
      <c r="I37" s="126"/>
      <c r="J37" s="126" t="str">
        <f>B30</f>
        <v xml:space="preserve">Kuik  A.   </v>
      </c>
      <c r="K37" s="126"/>
      <c r="L37" s="126"/>
      <c r="M37" s="126"/>
      <c r="N37" s="126"/>
      <c r="O37" s="126"/>
      <c r="P37" s="126"/>
      <c r="Q37" s="126"/>
      <c r="R37" s="126"/>
    </row>
    <row r="38" spans="1:18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x14ac:dyDescent="0.25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6"/>
    </row>
    <row r="40" spans="1:18" x14ac:dyDescent="0.25">
      <c r="A40" s="4" t="s">
        <v>22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6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6"/>
    </row>
    <row r="42" spans="1:18" x14ac:dyDescent="0.25">
      <c r="A42" s="82" t="s">
        <v>55</v>
      </c>
      <c r="B42" s="49"/>
      <c r="C42" s="49"/>
      <c r="D42" s="49"/>
      <c r="E42" s="49"/>
      <c r="F42" s="49"/>
      <c r="G42" s="6"/>
      <c r="H42" s="134" t="str">
        <f>IF($T$1="","",VLOOKUP($T$1,[1]Spel!$A$1:$AI$30,9))</f>
        <v>12-14 jan  2018</v>
      </c>
      <c r="I42" s="135" t="str">
        <f>IF($T$1="","",VLOOKUP($T$1,[1]Spel!$A$1:$AI$30,12))</f>
        <v>18.00  uur</v>
      </c>
      <c r="J42" s="135" t="str">
        <f>IF($T$1="","",VLOOKUP($T$1,[1]Spel!$A$1:$AI$30,12))</f>
        <v>18.00  uur</v>
      </c>
      <c r="K42" s="83" t="s">
        <v>56</v>
      </c>
      <c r="L42" s="54"/>
      <c r="M42" s="48" t="str">
        <f>IF($T$1="","",VLOOKUP($T$1,[1]Spel!$A$1:$AI$30,10))</f>
        <v>Almere '83</v>
      </c>
      <c r="N42" s="86"/>
      <c r="O42" s="28"/>
      <c r="P42" s="54" t="s">
        <v>50</v>
      </c>
      <c r="Q42" s="134" t="str">
        <f>IF($T$1="","",VLOOKUP($T$1,[1]Spel!$A$1:$AI$30,11))</f>
        <v>Almere</v>
      </c>
      <c r="R42" s="135" t="str">
        <f>IF($T$1="","",VLOOKUP($T$1,[1]Spel!$A$1:$AI$30,12))</f>
        <v>18.00  uur</v>
      </c>
    </row>
    <row r="43" spans="1:18" x14ac:dyDescent="0.25">
      <c r="A43" s="8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"/>
      <c r="N43" s="4"/>
      <c r="O43" s="49"/>
      <c r="P43" s="49"/>
      <c r="Q43" s="6"/>
      <c r="R43" s="6"/>
    </row>
    <row r="44" spans="1:18" x14ac:dyDescent="0.25">
      <c r="A44" s="4" t="s">
        <v>23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</row>
    <row r="45" spans="1:18" x14ac:dyDescent="0.25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</row>
    <row r="46" spans="1:18" x14ac:dyDescent="0.25">
      <c r="A46" s="4" t="s">
        <v>25</v>
      </c>
      <c r="B46" s="4"/>
      <c r="C46" s="84" t="s">
        <v>62</v>
      </c>
      <c r="D46" s="8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</row>
    <row r="47" spans="1:18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</sheetData>
  <sheetProtection selectLockedCells="1"/>
  <mergeCells count="6">
    <mergeCell ref="G2:Q4"/>
    <mergeCell ref="P7:R7"/>
    <mergeCell ref="P18:Q18"/>
    <mergeCell ref="Q42:R42"/>
    <mergeCell ref="H42:J42"/>
    <mergeCell ref="D16:G16"/>
  </mergeCells>
  <pageMargins left="0.19685039370078741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7"/>
  <sheetViews>
    <sheetView workbookViewId="0">
      <selection activeCell="T2" sqref="T2"/>
    </sheetView>
  </sheetViews>
  <sheetFormatPr defaultRowHeight="15" x14ac:dyDescent="0.25"/>
  <cols>
    <col min="1" max="1" width="4.140625" customWidth="1"/>
    <col min="2" max="2" width="7.85546875" customWidth="1"/>
    <col min="3" max="3" width="9.85546875" customWidth="1"/>
    <col min="4" max="4" width="9" customWidth="1"/>
    <col min="5" max="5" width="5.7109375" customWidth="1"/>
    <col min="6" max="6" width="6.85546875" customWidth="1"/>
    <col min="7" max="7" width="7.28515625" customWidth="1"/>
    <col min="8" max="8" width="4.85546875" customWidth="1"/>
    <col min="9" max="9" width="5.85546875" customWidth="1"/>
    <col min="10" max="10" width="7.85546875" customWidth="1"/>
    <col min="11" max="11" width="9" customWidth="1"/>
    <col min="12" max="12" width="7.140625" customWidth="1"/>
    <col min="13" max="13" width="6.42578125" customWidth="1"/>
    <col min="14" max="14" width="7" customWidth="1"/>
    <col min="17" max="17" width="9" customWidth="1"/>
    <col min="22" max="22" width="4.42578125" customWidth="1"/>
  </cols>
  <sheetData>
    <row r="1" spans="1:25" ht="23.25" x14ac:dyDescent="0.35">
      <c r="A1" s="26"/>
      <c r="B1" s="26"/>
      <c r="C1" s="26"/>
      <c r="D1" s="26"/>
      <c r="E1" s="8"/>
      <c r="F1" s="8"/>
      <c r="G1" s="8"/>
      <c r="H1" s="8"/>
      <c r="I1" s="8"/>
      <c r="J1" s="8"/>
      <c r="K1" s="8"/>
      <c r="L1" s="9"/>
      <c r="M1" s="9"/>
      <c r="N1" s="9"/>
      <c r="P1" s="10"/>
      <c r="Q1" s="10"/>
      <c r="T1">
        <v>6</v>
      </c>
    </row>
    <row r="2" spans="1:25" ht="23.25" x14ac:dyDescent="0.35">
      <c r="A2" s="26"/>
      <c r="B2" s="26"/>
      <c r="C2" s="26"/>
      <c r="D2" s="26"/>
      <c r="E2" s="8"/>
      <c r="F2" s="11"/>
      <c r="G2" s="11"/>
      <c r="H2" s="11"/>
      <c r="I2" s="11"/>
      <c r="J2" s="11"/>
      <c r="K2" s="11"/>
      <c r="L2" s="12"/>
      <c r="M2" s="9"/>
      <c r="N2" s="9"/>
      <c r="P2" s="10"/>
      <c r="Q2" s="10"/>
    </row>
    <row r="3" spans="1:25" ht="23.25" x14ac:dyDescent="0.35">
      <c r="A3" s="26"/>
      <c r="B3" s="26"/>
      <c r="C3" s="26"/>
      <c r="D3" s="26"/>
      <c r="E3" s="8"/>
      <c r="F3" s="11"/>
      <c r="G3" s="11"/>
      <c r="H3" s="11"/>
      <c r="I3" s="11"/>
      <c r="J3" s="11"/>
      <c r="K3" s="11"/>
      <c r="L3" s="9"/>
      <c r="M3" s="9"/>
      <c r="N3" s="9"/>
      <c r="P3" s="10"/>
      <c r="Q3" s="10"/>
    </row>
    <row r="4" spans="1:25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10"/>
      <c r="Q4" s="10"/>
    </row>
    <row r="5" spans="1:25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P5" s="10"/>
      <c r="Q5" s="10"/>
    </row>
    <row r="6" spans="1:25" ht="18" x14ac:dyDescent="0.25">
      <c r="A6" s="142" t="s">
        <v>26</v>
      </c>
      <c r="B6" s="143"/>
      <c r="C6" s="144"/>
      <c r="D6" s="145"/>
      <c r="E6" s="9"/>
      <c r="F6" s="149" t="s">
        <v>27</v>
      </c>
      <c r="G6" s="144"/>
      <c r="H6" s="150" t="s">
        <v>28</v>
      </c>
      <c r="I6" s="151"/>
      <c r="J6" s="9"/>
      <c r="K6" s="9"/>
      <c r="L6" s="146" t="s">
        <v>70</v>
      </c>
      <c r="M6" s="147"/>
      <c r="N6" s="148"/>
      <c r="P6" s="10"/>
      <c r="Q6" s="10"/>
      <c r="R6" s="25"/>
    </row>
    <row r="7" spans="1:25" ht="18" x14ac:dyDescent="0.25">
      <c r="A7" s="9"/>
      <c r="B7" s="9"/>
      <c r="C7" s="9"/>
      <c r="D7" s="9"/>
      <c r="E7" s="9"/>
      <c r="F7" s="149" t="s">
        <v>29</v>
      </c>
      <c r="G7" s="144"/>
      <c r="H7" s="150">
        <v>1</v>
      </c>
      <c r="I7" s="151"/>
      <c r="J7" s="9"/>
      <c r="K7" s="9"/>
      <c r="L7" s="9"/>
      <c r="M7" s="9"/>
      <c r="N7" s="9"/>
      <c r="P7" s="10"/>
      <c r="Q7" s="10"/>
    </row>
    <row r="8" spans="1:25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13"/>
      <c r="L8" s="152" t="s">
        <v>30</v>
      </c>
      <c r="M8" s="153"/>
      <c r="N8" s="154"/>
      <c r="P8" s="10"/>
      <c r="Q8" s="10"/>
    </row>
    <row r="9" spans="1:25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3"/>
      <c r="L9" s="155" t="s">
        <v>31</v>
      </c>
      <c r="M9" s="156"/>
      <c r="N9" s="157"/>
      <c r="P9" s="10"/>
      <c r="Q9" s="10"/>
      <c r="Y9" s="25"/>
    </row>
    <row r="10" spans="1:25" ht="15.75" x14ac:dyDescent="0.25">
      <c r="A10" s="138" t="s">
        <v>32</v>
      </c>
      <c r="B10" s="139"/>
      <c r="C10" s="140"/>
      <c r="D10" s="141"/>
      <c r="E10" s="9"/>
      <c r="F10" s="9"/>
      <c r="G10" s="9"/>
      <c r="H10" s="9"/>
      <c r="I10" s="9"/>
      <c r="J10" s="9"/>
      <c r="K10" s="9"/>
      <c r="L10" s="9"/>
      <c r="M10" s="9"/>
      <c r="N10" s="9"/>
      <c r="P10" s="10"/>
      <c r="Q10" s="10"/>
    </row>
    <row r="11" spans="1:25" ht="15.75" x14ac:dyDescent="0.25">
      <c r="A11" s="158" t="s">
        <v>52</v>
      </c>
      <c r="B11" s="159"/>
      <c r="C11" s="160"/>
      <c r="D11" s="161"/>
      <c r="E11" s="9"/>
      <c r="F11" s="168" t="str">
        <f>IF($T$1="","",VLOOKUP($T$1,[1]Spel!$A$1:$AI$30,3))</f>
        <v>3Banden 1e klas</v>
      </c>
      <c r="G11" s="169" t="str">
        <f>IF($T$1="","",VLOOKUP($T$1,[1]Spel!$A$1:$AI$30,3))</f>
        <v>3Banden 1e klas</v>
      </c>
      <c r="H11" s="169" t="str">
        <f>IF($T$1="","",VLOOKUP($T$1,[1]Spel!$A$1:$AI$30,3))</f>
        <v>3Banden 1e klas</v>
      </c>
      <c r="I11" s="169" t="str">
        <f>IF($T$1="","",VLOOKUP($T$1,[1]Spel!$A$1:$AI$30,3))</f>
        <v>3Banden 1e klas</v>
      </c>
      <c r="J11" s="170" t="str">
        <f>IF($T$1="","",VLOOKUP($T$1,[1]Spel!$A$1:$AI$30,3))</f>
        <v>3Banden 1e klas</v>
      </c>
      <c r="K11" s="9"/>
      <c r="L11" s="9"/>
      <c r="M11" s="9"/>
      <c r="N11" s="9"/>
      <c r="P11" s="10"/>
      <c r="Q11" s="10"/>
    </row>
    <row r="12" spans="1:25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10"/>
      <c r="Q12" s="10"/>
    </row>
    <row r="13" spans="1:25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10"/>
      <c r="Q13" s="10"/>
    </row>
    <row r="14" spans="1:25" s="24" customFormat="1" x14ac:dyDescent="0.25">
      <c r="A14" s="29" t="s">
        <v>33</v>
      </c>
      <c r="B14" s="30"/>
      <c r="C14" s="30"/>
      <c r="D14" s="162" t="str">
        <f>IF($T$1="","",VLOOKUP($T$1,[1]Spel!$A$1:$AI$30,7))</f>
        <v>Urk</v>
      </c>
      <c r="E14" s="162" t="str">
        <f>IF($T$1="","",VLOOKUP($T$1,[1]Spel!$A$1:$AI$30,3))</f>
        <v>3Banden 1e klas</v>
      </c>
      <c r="F14" s="162" t="str">
        <f>IF($T$1="","",VLOOKUP($T$1,[1]Spel!$A$1:$AI$30,3))</f>
        <v>3Banden 1e klas</v>
      </c>
      <c r="G14" s="163" t="str">
        <f>IF($T$1="","",VLOOKUP($T$1,[1]Spel!$A$1:$AI$30,3))</f>
        <v>3Banden 1e klas</v>
      </c>
      <c r="H14" s="164" t="s">
        <v>34</v>
      </c>
      <c r="I14" s="165"/>
      <c r="J14" s="165"/>
      <c r="K14" s="162" t="str">
        <f>IF($T$1="","",VLOOKUP($T$1,[1]Spel!$A$1:$AI$30,5))</f>
        <v>8-9 dec 2017</v>
      </c>
      <c r="L14" s="162" t="str">
        <f>IF($T$1="","",VLOOKUP($T$1,[1]Spel!$A$1:$AI$30,3))</f>
        <v>3Banden 1e klas</v>
      </c>
      <c r="M14" s="162" t="str">
        <f>IF($T$1="","",VLOOKUP($T$1,[1]Spel!$A$1:$AI$30,3))</f>
        <v>3Banden 1e klas</v>
      </c>
      <c r="N14" s="163" t="str">
        <f>IF($T$1="","",VLOOKUP($T$1,[1]Spel!$A$1:$AI$30,3))</f>
        <v>3Banden 1e klas</v>
      </c>
      <c r="P14" s="31"/>
      <c r="Q14" s="31"/>
    </row>
    <row r="15" spans="1:25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P15" s="10"/>
      <c r="Q15" s="10"/>
    </row>
    <row r="16" spans="1:25" s="24" customFormat="1" ht="15.75" x14ac:dyDescent="0.25">
      <c r="A16" s="22"/>
      <c r="B16" s="32" t="s">
        <v>35</v>
      </c>
      <c r="C16" s="33" t="s">
        <v>47</v>
      </c>
      <c r="D16" s="34"/>
      <c r="E16" s="34"/>
      <c r="F16" s="34" t="s">
        <v>54</v>
      </c>
      <c r="G16" s="34"/>
      <c r="H16" s="35"/>
      <c r="I16" s="36" t="s">
        <v>36</v>
      </c>
      <c r="J16" s="36" t="s">
        <v>37</v>
      </c>
      <c r="K16" s="36" t="s">
        <v>38</v>
      </c>
      <c r="L16" s="36" t="s">
        <v>39</v>
      </c>
      <c r="M16" s="36" t="s">
        <v>40</v>
      </c>
      <c r="N16" s="36" t="s">
        <v>41</v>
      </c>
      <c r="P16" s="31"/>
      <c r="Q16" s="31"/>
    </row>
    <row r="17" spans="1:24" s="24" customFormat="1" x14ac:dyDescent="0.25">
      <c r="A17" s="108">
        <v>1</v>
      </c>
      <c r="B17" s="117"/>
      <c r="C17" s="111" t="str">
        <f>IF($B17="","",VLOOKUP($B17,Namen!$B:$P,2,0))</f>
        <v/>
      </c>
      <c r="D17" s="112"/>
      <c r="E17" s="112"/>
      <c r="F17" s="112" t="str">
        <f>IF($B17="","",VLOOKUP($B17,Namen!$B:$P,3,0))</f>
        <v/>
      </c>
      <c r="G17" s="113"/>
      <c r="H17" s="114"/>
      <c r="I17" s="118"/>
      <c r="J17" s="119"/>
      <c r="K17" s="118"/>
      <c r="L17" s="115" t="str">
        <f t="shared" ref="L17:L24" si="0">IF(J17="","",ROUNDDOWN(J17/K17,3))</f>
        <v/>
      </c>
      <c r="M17" s="120"/>
      <c r="N17" s="118"/>
      <c r="P17" s="31"/>
      <c r="Q17" s="31"/>
      <c r="R17" s="37" t="s">
        <v>71</v>
      </c>
      <c r="S17" s="37"/>
      <c r="T17" s="37"/>
      <c r="U17" s="37"/>
      <c r="V17" s="31"/>
      <c r="W17" s="31"/>
      <c r="X17" s="31"/>
    </row>
    <row r="18" spans="1:24" s="24" customFormat="1" x14ac:dyDescent="0.25">
      <c r="A18" s="108">
        <v>2</v>
      </c>
      <c r="B18" s="117"/>
      <c r="C18" s="111" t="str">
        <f>IF($B18="","",VLOOKUP($B18,Namen!$B:$P,2,0))</f>
        <v/>
      </c>
      <c r="D18" s="112"/>
      <c r="E18" s="112"/>
      <c r="F18" s="112" t="str">
        <f>IF($B18="","",VLOOKUP($B18,Namen!$B:$P,3,0))</f>
        <v/>
      </c>
      <c r="G18" s="113"/>
      <c r="H18" s="114"/>
      <c r="I18" s="118"/>
      <c r="J18" s="119"/>
      <c r="K18" s="118"/>
      <c r="L18" s="115" t="str">
        <f t="shared" si="0"/>
        <v/>
      </c>
      <c r="M18" s="120"/>
      <c r="N18" s="118"/>
      <c r="P18" s="31"/>
      <c r="Q18" s="31"/>
      <c r="R18" s="38"/>
      <c r="S18" s="38"/>
      <c r="T18" s="38"/>
      <c r="U18" s="38"/>
      <c r="V18" s="38"/>
      <c r="W18" s="38"/>
      <c r="X18" s="38"/>
    </row>
    <row r="19" spans="1:24" s="24" customFormat="1" x14ac:dyDescent="0.25">
      <c r="A19" s="108">
        <v>3</v>
      </c>
      <c r="B19" s="117"/>
      <c r="C19" s="111" t="str">
        <f>IF($B19="","",VLOOKUP($B19,Namen!$B:$P,2,0))</f>
        <v/>
      </c>
      <c r="D19" s="112"/>
      <c r="E19" s="112"/>
      <c r="F19" s="112" t="str">
        <f>IF($B19="","",VLOOKUP($B19,Namen!$B:$P,3,0))</f>
        <v/>
      </c>
      <c r="G19" s="113"/>
      <c r="H19" s="114"/>
      <c r="I19" s="118"/>
      <c r="J19" s="119"/>
      <c r="K19" s="119"/>
      <c r="L19" s="115" t="str">
        <f t="shared" si="0"/>
        <v/>
      </c>
      <c r="M19" s="120"/>
      <c r="N19" s="118"/>
      <c r="P19" s="31"/>
      <c r="Q19" s="31"/>
      <c r="R19" s="38"/>
      <c r="S19" s="38"/>
      <c r="T19" s="38"/>
      <c r="U19" s="38"/>
      <c r="V19" s="38"/>
      <c r="W19" s="38"/>
      <c r="X19" s="38"/>
    </row>
    <row r="20" spans="1:24" s="24" customFormat="1" x14ac:dyDescent="0.25">
      <c r="A20" s="108">
        <v>4</v>
      </c>
      <c r="B20" s="117"/>
      <c r="C20" s="111" t="str">
        <f>IF($B20="","",VLOOKUP($B20,Namen!$B:$P,2,0))</f>
        <v/>
      </c>
      <c r="D20" s="112"/>
      <c r="E20" s="112"/>
      <c r="F20" s="112" t="str">
        <f>IF($B20="","",VLOOKUP($B20,Namen!$B:$P,3,0))</f>
        <v/>
      </c>
      <c r="G20" s="113"/>
      <c r="H20" s="114"/>
      <c r="I20" s="118"/>
      <c r="J20" s="119"/>
      <c r="K20" s="118"/>
      <c r="L20" s="115" t="str">
        <f t="shared" si="0"/>
        <v/>
      </c>
      <c r="M20" s="120"/>
      <c r="N20" s="118"/>
      <c r="P20" s="31"/>
      <c r="Q20" s="31"/>
      <c r="R20" s="38"/>
      <c r="S20" s="39"/>
      <c r="T20" s="39"/>
      <c r="U20" s="39"/>
      <c r="V20" s="39"/>
      <c r="W20" s="39"/>
      <c r="X20" s="39"/>
    </row>
    <row r="21" spans="1:24" s="24" customFormat="1" x14ac:dyDescent="0.25">
      <c r="A21" s="108">
        <v>5</v>
      </c>
      <c r="B21" s="117"/>
      <c r="C21" s="111" t="str">
        <f>IF($B21="","",VLOOKUP($B21,Namen!$B:$P,2,0))</f>
        <v/>
      </c>
      <c r="D21" s="112"/>
      <c r="E21" s="112"/>
      <c r="F21" s="112" t="str">
        <f>IF($B21="","",VLOOKUP($B21,Namen!$B:$P,3,0))</f>
        <v/>
      </c>
      <c r="G21" s="113"/>
      <c r="H21" s="114"/>
      <c r="I21" s="118"/>
      <c r="J21" s="119"/>
      <c r="K21" s="118"/>
      <c r="L21" s="115" t="str">
        <f t="shared" si="0"/>
        <v/>
      </c>
      <c r="M21" s="120"/>
      <c r="N21" s="118"/>
      <c r="P21" s="31"/>
      <c r="Q21" s="31"/>
    </row>
    <row r="22" spans="1:24" s="24" customFormat="1" x14ac:dyDescent="0.25">
      <c r="A22" s="108">
        <v>6</v>
      </c>
      <c r="B22" s="117"/>
      <c r="C22" s="111" t="str">
        <f>IF($B22="","",VLOOKUP($B22,Namen!$B:$P,2,0))</f>
        <v/>
      </c>
      <c r="D22" s="112"/>
      <c r="E22" s="112"/>
      <c r="F22" s="112" t="str">
        <f>IF($B22="","",VLOOKUP($B22,Namen!$B:$P,3,0))</f>
        <v/>
      </c>
      <c r="G22" s="113"/>
      <c r="H22" s="114"/>
      <c r="I22" s="118"/>
      <c r="J22" s="119"/>
      <c r="K22" s="118"/>
      <c r="L22" s="115" t="str">
        <f t="shared" si="0"/>
        <v/>
      </c>
      <c r="M22" s="120"/>
      <c r="N22" s="118"/>
      <c r="P22" s="31"/>
      <c r="Q22" s="31"/>
    </row>
    <row r="23" spans="1:24" s="24" customFormat="1" x14ac:dyDescent="0.25">
      <c r="A23" s="108">
        <v>7</v>
      </c>
      <c r="B23" s="117"/>
      <c r="C23" s="111" t="str">
        <f>IF($B23="","",VLOOKUP($B23,Namen!$B:$P,2,0))</f>
        <v/>
      </c>
      <c r="D23" s="112"/>
      <c r="E23" s="112"/>
      <c r="F23" s="112" t="str">
        <f>IF($B23="","",VLOOKUP($B23,Namen!$B:$P,3,0))</f>
        <v/>
      </c>
      <c r="G23" s="113"/>
      <c r="H23" s="114"/>
      <c r="I23" s="118"/>
      <c r="J23" s="119"/>
      <c r="K23" s="118"/>
      <c r="L23" s="115" t="str">
        <f t="shared" si="0"/>
        <v/>
      </c>
      <c r="M23" s="120"/>
      <c r="N23" s="118"/>
      <c r="P23" s="31"/>
      <c r="Q23" s="31"/>
    </row>
    <row r="24" spans="1:24" s="24" customFormat="1" x14ac:dyDescent="0.25">
      <c r="A24" s="108">
        <v>8</v>
      </c>
      <c r="B24" s="117"/>
      <c r="C24" s="111" t="str">
        <f>IF($B24="","",VLOOKUP($B24,Namen!$B:$P,2,0))</f>
        <v/>
      </c>
      <c r="D24" s="112"/>
      <c r="E24" s="112"/>
      <c r="F24" s="112" t="str">
        <f>IF($B24="","",VLOOKUP($B24,Namen!$B:$P,3,0))</f>
        <v/>
      </c>
      <c r="G24" s="113"/>
      <c r="H24" s="114"/>
      <c r="I24" s="118"/>
      <c r="J24" s="119"/>
      <c r="K24" s="118"/>
      <c r="L24" s="115" t="str">
        <f t="shared" si="0"/>
        <v/>
      </c>
      <c r="M24" s="120"/>
      <c r="N24" s="118"/>
      <c r="P24" s="31"/>
      <c r="Q24" s="31"/>
    </row>
    <row r="25" spans="1:24" s="24" customFormat="1" ht="15.75" x14ac:dyDescent="0.25">
      <c r="A25" s="14"/>
      <c r="B25" s="14"/>
      <c r="C25" s="15"/>
      <c r="D25" s="16"/>
      <c r="E25" s="16"/>
      <c r="F25" s="16"/>
      <c r="G25" s="16"/>
      <c r="H25" s="16"/>
      <c r="I25" s="15"/>
      <c r="J25" s="17">
        <f>SUM(J17:J24)</f>
        <v>0</v>
      </c>
      <c r="K25" s="17">
        <f>SUM(K17:K24)</f>
        <v>0</v>
      </c>
      <c r="L25" s="18"/>
      <c r="M25" s="14"/>
      <c r="N25" s="14"/>
      <c r="P25" s="31"/>
      <c r="Q25" s="31"/>
    </row>
    <row r="26" spans="1:24" s="24" customFormat="1" ht="15.75" x14ac:dyDescent="0.25">
      <c r="A26" s="12"/>
      <c r="B26" s="12"/>
      <c r="C26" s="12"/>
      <c r="D26" s="12"/>
      <c r="E26" s="12"/>
      <c r="F26" s="12"/>
      <c r="G26" s="12"/>
      <c r="H26" s="12"/>
      <c r="I26" s="19"/>
      <c r="J26" s="20">
        <f>SUM(J17:J25)</f>
        <v>0</v>
      </c>
      <c r="K26" s="21">
        <f>SUM(K17:K25)</f>
        <v>0</v>
      </c>
      <c r="L26" s="19"/>
      <c r="M26" s="19"/>
      <c r="N26" s="19"/>
      <c r="P26" s="31"/>
      <c r="Q26" s="31"/>
    </row>
    <row r="27" spans="1:24" s="24" customFormat="1" ht="15.75" x14ac:dyDescent="0.25">
      <c r="A27" s="12"/>
      <c r="B27" s="12"/>
      <c r="C27" s="12"/>
      <c r="D27" s="12"/>
      <c r="E27" s="12"/>
      <c r="F27" s="40" t="s">
        <v>42</v>
      </c>
      <c r="G27" s="12"/>
      <c r="H27" s="12"/>
      <c r="I27" s="12"/>
      <c r="J27" s="12"/>
      <c r="K27" s="12"/>
      <c r="L27" s="12"/>
      <c r="M27" s="12"/>
      <c r="N27" s="12"/>
      <c r="P27" s="31"/>
      <c r="Q27" s="31"/>
    </row>
    <row r="28" spans="1:24" s="24" customFormat="1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31"/>
      <c r="Q28" s="31"/>
    </row>
    <row r="29" spans="1:24" s="24" customFormat="1" x14ac:dyDescent="0.25">
      <c r="A29" s="41" t="s">
        <v>43</v>
      </c>
      <c r="B29" s="27"/>
      <c r="C29" s="109" t="str">
        <f>C17</f>
        <v/>
      </c>
      <c r="D29" s="109"/>
      <c r="E29" s="116"/>
      <c r="F29" s="42"/>
      <c r="G29" s="41" t="s">
        <v>44</v>
      </c>
      <c r="H29" s="111" t="str">
        <f>IF($B17="","",VLOOKUP($B17,Namen!B:M,9,0))</f>
        <v/>
      </c>
      <c r="I29" s="109"/>
      <c r="J29" s="116"/>
      <c r="K29" s="42"/>
      <c r="L29" s="166" t="s">
        <v>45</v>
      </c>
      <c r="M29" s="167"/>
      <c r="N29" s="43" t="e">
        <f>J25/K25</f>
        <v>#DIV/0!</v>
      </c>
      <c r="P29" s="31"/>
      <c r="Q29" s="31"/>
    </row>
    <row r="30" spans="1:24" s="24" customForma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31"/>
      <c r="Q30" s="31"/>
    </row>
    <row r="31" spans="1:24" s="24" customFormat="1" x14ac:dyDescent="0.25">
      <c r="A31" s="44" t="s">
        <v>46</v>
      </c>
      <c r="B31" s="4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P31" s="31"/>
      <c r="Q31" s="31"/>
    </row>
    <row r="32" spans="1:24" s="24" customForma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P32" s="31"/>
      <c r="Q32" s="31"/>
    </row>
    <row r="33" spans="1:17" s="24" customFormat="1" x14ac:dyDescent="0.25">
      <c r="A33" s="42" t="s">
        <v>58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31"/>
      <c r="Q33" s="31"/>
    </row>
    <row r="34" spans="1:17" s="24" customFormat="1" x14ac:dyDescent="0.25">
      <c r="A34" s="171" t="s">
        <v>48</v>
      </c>
      <c r="B34" s="172"/>
      <c r="C34" s="173"/>
      <c r="D34" s="121"/>
      <c r="E34" s="94"/>
      <c r="F34" s="94"/>
      <c r="G34" s="94"/>
      <c r="H34" s="95"/>
      <c r="I34" s="96"/>
      <c r="J34" s="110" t="s">
        <v>65</v>
      </c>
      <c r="K34" s="98"/>
      <c r="L34" s="112" t="str">
        <f>IF($D34="","",VLOOKUP($D34,Namen!$B:$P,9,0))</f>
        <v/>
      </c>
      <c r="M34" s="112" t="str">
        <f>IF($D33="","",VLOOKUP($D33,Namen!$B:$P,2,0))</f>
        <v/>
      </c>
      <c r="N34" s="122" t="str">
        <f>IF($D33="","",VLOOKUP($D33,Namen!$B:$P,2,0))</f>
        <v/>
      </c>
      <c r="P34" s="31"/>
      <c r="Q34" s="31"/>
    </row>
    <row r="35" spans="1:17" s="24" customFormat="1" x14ac:dyDescent="0.25">
      <c r="A35" s="171" t="s">
        <v>47</v>
      </c>
      <c r="B35" s="172"/>
      <c r="C35" s="173"/>
      <c r="D35" s="112" t="str">
        <f>IF($D34="","",VLOOKUP($D34,Namen!$B:$P,2,0))</f>
        <v/>
      </c>
      <c r="E35" s="94"/>
      <c r="F35" s="94"/>
      <c r="G35" s="94"/>
      <c r="H35" s="95"/>
      <c r="I35" s="96"/>
      <c r="J35" s="110" t="s">
        <v>66</v>
      </c>
      <c r="K35" s="98"/>
      <c r="L35" s="112" t="str">
        <f>IF($D34="","",VLOOKUP($D34,Namen!$B:$P,10,0))</f>
        <v/>
      </c>
      <c r="M35" s="112"/>
      <c r="N35" s="122"/>
      <c r="P35" s="31"/>
      <c r="Q35" s="31"/>
    </row>
    <row r="36" spans="1:17" s="24" customFormat="1" x14ac:dyDescent="0.25">
      <c r="A36" s="171" t="s">
        <v>17</v>
      </c>
      <c r="B36" s="172"/>
      <c r="C36" s="173"/>
      <c r="D36" s="112" t="str">
        <f>IF($D34="","",VLOOKUP($D34,Namen!$B:$P,12,0))</f>
        <v/>
      </c>
      <c r="E36" s="94"/>
      <c r="F36" s="94"/>
      <c r="G36" s="94"/>
      <c r="H36" s="95"/>
      <c r="I36" s="96"/>
      <c r="J36" s="110" t="s">
        <v>67</v>
      </c>
      <c r="K36" s="98"/>
      <c r="L36" s="174" t="e">
        <f>VLOOKUP(D34,B17:N24,11,0)</f>
        <v>#N/A</v>
      </c>
      <c r="M36" s="174"/>
      <c r="N36" s="175"/>
      <c r="P36" s="31"/>
      <c r="Q36" s="31"/>
    </row>
    <row r="37" spans="1:17" s="24" customFormat="1" x14ac:dyDescent="0.25">
      <c r="A37" s="94" t="s">
        <v>49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P37" s="31"/>
      <c r="Q37" s="31"/>
    </row>
    <row r="38" spans="1:17" s="24" customFormat="1" x14ac:dyDescent="0.25">
      <c r="A38" s="171" t="s">
        <v>48</v>
      </c>
      <c r="B38" s="172"/>
      <c r="C38" s="173"/>
      <c r="D38" s="121"/>
      <c r="E38" s="94"/>
      <c r="F38" s="94"/>
      <c r="G38" s="94"/>
      <c r="H38" s="95"/>
      <c r="I38" s="96"/>
      <c r="J38" s="110" t="s">
        <v>65</v>
      </c>
      <c r="K38" s="98"/>
      <c r="L38" s="112" t="str">
        <f>IF($D38="","",VLOOKUP($D38,Namen!$B:$P,9,0))</f>
        <v/>
      </c>
      <c r="M38" s="112"/>
      <c r="N38" s="122"/>
      <c r="P38" s="31"/>
      <c r="Q38" s="31"/>
    </row>
    <row r="39" spans="1:17" s="24" customFormat="1" x14ac:dyDescent="0.25">
      <c r="A39" s="171" t="s">
        <v>47</v>
      </c>
      <c r="B39" s="172"/>
      <c r="C39" s="173"/>
      <c r="D39" s="112" t="str">
        <f>IF($D38="","",VLOOKUP($D38,Namen!$B:$P,2,0))</f>
        <v/>
      </c>
      <c r="E39" s="94"/>
      <c r="F39" s="94"/>
      <c r="G39" s="94"/>
      <c r="H39" s="95"/>
      <c r="I39" s="96"/>
      <c r="J39" s="110" t="s">
        <v>66</v>
      </c>
      <c r="K39" s="98"/>
      <c r="L39" s="112" t="str">
        <f>IF($D38="","",VLOOKUP($D38,Namen!$B:$P,10,0))</f>
        <v/>
      </c>
      <c r="M39" s="112"/>
      <c r="N39" s="122"/>
      <c r="P39" s="31"/>
      <c r="Q39" s="31"/>
    </row>
    <row r="40" spans="1:17" s="24" customFormat="1" x14ac:dyDescent="0.25">
      <c r="A40" s="171" t="s">
        <v>17</v>
      </c>
      <c r="B40" s="172"/>
      <c r="C40" s="173"/>
      <c r="D40" s="112" t="str">
        <f>IF($D38="","",VLOOKUP($D38,Namen!$B:$P,12,0))</f>
        <v/>
      </c>
      <c r="E40" s="94"/>
      <c r="F40" s="94"/>
      <c r="G40" s="94"/>
      <c r="H40" s="95"/>
      <c r="I40" s="96"/>
      <c r="J40" s="110" t="s">
        <v>67</v>
      </c>
      <c r="K40" s="98"/>
      <c r="L40" s="179" t="e">
        <f>VLOOKUP(D38,B17:M24,11,0)</f>
        <v>#N/A</v>
      </c>
      <c r="M40" s="179"/>
      <c r="N40" s="180"/>
      <c r="P40" s="31"/>
      <c r="Q40" s="31"/>
    </row>
    <row r="41" spans="1:17" s="24" customForma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P41" s="31"/>
      <c r="Q41" s="31"/>
    </row>
    <row r="42" spans="1:17" s="24" customFormat="1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P42" s="31"/>
      <c r="Q42" s="31"/>
    </row>
    <row r="43" spans="1:17" s="24" customFormat="1" x14ac:dyDescent="0.25">
      <c r="A43" s="171" t="s">
        <v>68</v>
      </c>
      <c r="B43" s="172"/>
      <c r="C43" s="99" t="s">
        <v>69</v>
      </c>
      <c r="D43" s="100"/>
      <c r="E43" s="101"/>
      <c r="F43" s="97" t="s">
        <v>50</v>
      </c>
      <c r="G43" s="102" t="s">
        <v>53</v>
      </c>
      <c r="H43" s="103"/>
      <c r="I43" s="104"/>
      <c r="J43" s="96"/>
      <c r="K43" s="105" t="s">
        <v>51</v>
      </c>
      <c r="L43" s="176">
        <f ca="1">TODAY()</f>
        <v>43057</v>
      </c>
      <c r="M43" s="177"/>
      <c r="N43" s="178"/>
      <c r="P43" s="31"/>
      <c r="Q43" s="31"/>
    </row>
    <row r="44" spans="1:17" s="24" customForma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P44" s="31"/>
      <c r="Q44" s="31"/>
    </row>
    <row r="45" spans="1:17" s="24" customFormat="1" x14ac:dyDescent="0.25">
      <c r="A45" s="106"/>
      <c r="B45" s="106" t="s">
        <v>69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P45" s="31"/>
      <c r="Q45" s="31"/>
    </row>
    <row r="46" spans="1:17" x14ac:dyDescent="0.25">
      <c r="A46" s="106"/>
      <c r="B46" s="107" t="s">
        <v>62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7" x14ac:dyDescent="0.25">
      <c r="A47" s="106"/>
      <c r="B47" s="106" t="s">
        <v>24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</sheetData>
  <sheetProtection selectLockedCells="1"/>
  <mergeCells count="25">
    <mergeCell ref="A34:C34"/>
    <mergeCell ref="A35:C35"/>
    <mergeCell ref="A36:C36"/>
    <mergeCell ref="L36:N36"/>
    <mergeCell ref="A43:B43"/>
    <mergeCell ref="L43:N43"/>
    <mergeCell ref="A38:C38"/>
    <mergeCell ref="A39:C39"/>
    <mergeCell ref="A40:C40"/>
    <mergeCell ref="L40:N40"/>
    <mergeCell ref="A11:D11"/>
    <mergeCell ref="D14:G14"/>
    <mergeCell ref="H14:J14"/>
    <mergeCell ref="L29:M29"/>
    <mergeCell ref="K14:N14"/>
    <mergeCell ref="F11:J11"/>
    <mergeCell ref="A10:D10"/>
    <mergeCell ref="A6:D6"/>
    <mergeCell ref="L6:N6"/>
    <mergeCell ref="F7:G7"/>
    <mergeCell ref="H7:I7"/>
    <mergeCell ref="L8:N8"/>
    <mergeCell ref="L9:N9"/>
    <mergeCell ref="F6:G6"/>
    <mergeCell ref="H6:I6"/>
  </mergeCells>
  <pageMargins left="0.39370078740157483" right="0.1968503937007874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Namen</vt:lpstr>
      <vt:lpstr>Uitnodiging</vt:lpstr>
      <vt:lpstr>Eind uitslag</vt:lpstr>
      <vt:lpstr>'Eind uitslag'!Afdrukbereik</vt:lpstr>
      <vt:lpstr>Uitnodiging!Afdrukbereik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2017-11-18T18:14:52Z</dcterms:modified>
</cp:coreProperties>
</file>